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>
    <mc:Choice Requires="x15">
      <x15ac:absPath xmlns:x15ac="http://schemas.microsoft.com/office/spreadsheetml/2010/11/ac" url="\\nein-ad.ed.jp\public\新潟西高校\新潟西高新共有フォルダ（H30から）\04分掌\08高文連\令和７年度\10 各種会議\05 第２回委員長事務局会議\02-2資料作成資料（別冊）\書類作成資料　様式\"/>
    </mc:Choice>
  </mc:AlternateContent>
  <xr:revisionPtr revIDLastSave="0" documentId="13_ncr:1_{261A8DD8-A1A2-4A74-BBC6-2D45C742BB2A}" xr6:coauthVersionLast="47" xr6:coauthVersionMax="47" xr10:uidLastSave="{00000000-0000-0000-0000-000000000000}"/>
  <workbookProtection workbookAlgorithmName="SHA-512" workbookHashValue="NWJRJBk41RnfUVW00B1b4yY8/glLGoGplIZK2Srjo75U/hpDu7t5e3wMCSuxv1++wQxaE5DjJK4kPJ7XJuoPwQ==" workbookSaltValue="ALFShx7YX2+T6PknE7YX3g==" workbookSpinCount="100000" lockStructure="1"/>
  <bookViews>
    <workbookView xWindow="-2865" yWindow="735" windowWidth="19770" windowHeight="9975" xr2:uid="{00000000-000D-0000-FFFF-FFFF00000000}"/>
  </bookViews>
  <sheets>
    <sheet name="入力方法" sheetId="27" r:id="rId1"/>
    <sheet name="入力シート" sheetId="30" r:id="rId2"/>
    <sheet name="一覧表" sheetId="32" state="hidden" r:id="rId3"/>
    <sheet name="Table" sheetId="25" state="hidden" r:id="rId4"/>
  </sheets>
  <definedNames>
    <definedName name="_xlnm.Print_Area" localSheetId="2">一覧表!$B$1:$Z$79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7" i="32" l="1"/>
  <c r="Z15" i="32"/>
  <c r="Z14" i="32"/>
  <c r="Z7" i="32"/>
  <c r="A23" i="25" l="1"/>
  <c r="L42" i="30" s="1"/>
  <c r="L19" i="30" l="1"/>
  <c r="E7" i="30"/>
  <c r="L7" i="30"/>
  <c r="E49" i="30"/>
  <c r="E43" i="30" s="1"/>
  <c r="E19" i="30"/>
  <c r="Z54" i="32"/>
  <c r="Z63" i="32"/>
  <c r="Z62" i="32"/>
  <c r="Z61" i="32"/>
  <c r="Z60" i="32"/>
  <c r="Z59" i="32"/>
  <c r="Z58" i="32"/>
  <c r="Z57" i="32"/>
  <c r="Z56" i="32"/>
  <c r="Z55" i="32"/>
  <c r="Z53" i="32"/>
  <c r="Z48" i="32"/>
  <c r="Z45" i="32"/>
  <c r="Z43" i="32"/>
  <c r="Z75" i="32"/>
  <c r="Z79" i="32"/>
  <c r="Z78" i="32"/>
  <c r="Z74" i="32"/>
  <c r="Z73" i="32"/>
  <c r="Z72" i="32"/>
  <c r="Z71" i="32"/>
  <c r="Z70" i="32"/>
  <c r="Z69" i="32"/>
  <c r="Z66" i="32"/>
  <c r="Z51" i="32"/>
  <c r="Z50" i="32"/>
  <c r="Z49" i="32"/>
  <c r="Z47" i="32"/>
  <c r="Z46" i="32"/>
  <c r="Z44" i="32"/>
  <c r="Z39" i="32"/>
  <c r="Z36" i="32"/>
  <c r="Z35" i="32"/>
  <c r="Z34" i="32"/>
  <c r="Z33" i="32"/>
  <c r="Z32" i="32"/>
  <c r="Z31" i="32"/>
  <c r="Z30" i="32"/>
  <c r="Z29" i="32"/>
  <c r="Z28" i="32"/>
  <c r="Z27" i="32"/>
  <c r="Z26" i="32"/>
  <c r="Z25" i="32"/>
  <c r="Z24" i="32"/>
  <c r="Z23" i="32"/>
  <c r="Z22" i="32"/>
  <c r="Z21" i="32"/>
  <c r="Z20" i="32"/>
  <c r="Z19" i="32"/>
  <c r="Z18" i="32"/>
  <c r="Z13" i="32"/>
  <c r="Z12" i="32"/>
  <c r="Z11" i="32"/>
  <c r="Z10" i="32"/>
  <c r="Z9" i="32"/>
  <c r="Z8" i="32"/>
  <c r="F43" i="30" l="1"/>
  <c r="E45" i="30"/>
  <c r="K48" i="30"/>
  <c r="F44" i="30" l="1"/>
  <c r="G44" i="30" s="1"/>
  <c r="G43" i="30"/>
  <c r="M38" i="30"/>
  <c r="L38" i="30"/>
  <c r="M38" i="27"/>
  <c r="L38" i="27"/>
  <c r="N38" i="27" s="1"/>
  <c r="F43" i="27"/>
  <c r="F44" i="27" s="1"/>
  <c r="M19" i="27" s="1"/>
  <c r="M29" i="27" s="1"/>
  <c r="M39" i="27" s="1"/>
  <c r="F11" i="27"/>
  <c r="F12" i="27"/>
  <c r="F8" i="27"/>
  <c r="G49" i="27"/>
  <c r="K48" i="27"/>
  <c r="F37" i="27"/>
  <c r="M35" i="27"/>
  <c r="F27" i="27"/>
  <c r="N20" i="27"/>
  <c r="J20" i="27"/>
  <c r="J21" i="27" s="1"/>
  <c r="N21" i="27" s="1"/>
  <c r="G20" i="27"/>
  <c r="A20" i="27"/>
  <c r="A21" i="27" s="1"/>
  <c r="G21" i="27" s="1"/>
  <c r="L29" i="27"/>
  <c r="G19" i="27"/>
  <c r="E27" i="27"/>
  <c r="E10" i="27"/>
  <c r="J8" i="27"/>
  <c r="A8" i="27"/>
  <c r="M7" i="27"/>
  <c r="N7" i="27" s="1"/>
  <c r="L15" i="27"/>
  <c r="F7" i="27"/>
  <c r="G7" i="27" s="1"/>
  <c r="F45" i="30" l="1"/>
  <c r="G45" i="30" s="1"/>
  <c r="G8" i="27"/>
  <c r="N38" i="30"/>
  <c r="F38" i="27"/>
  <c r="M34" i="27" s="1"/>
  <c r="N29" i="27"/>
  <c r="M8" i="27"/>
  <c r="L37" i="27" s="1"/>
  <c r="G27" i="27"/>
  <c r="G43" i="27"/>
  <c r="G44" i="27"/>
  <c r="A9" i="27"/>
  <c r="A22" i="27"/>
  <c r="F10" i="27"/>
  <c r="N19" i="27"/>
  <c r="J22" i="27"/>
  <c r="E45" i="27"/>
  <c r="J9" i="27"/>
  <c r="M35" i="30"/>
  <c r="N8" i="27" l="1"/>
  <c r="M15" i="27"/>
  <c r="F45" i="27"/>
  <c r="G45" i="27" s="1"/>
  <c r="G10" i="27"/>
  <c r="A23" i="27"/>
  <c r="G22" i="27"/>
  <c r="N9" i="27"/>
  <c r="J10" i="27"/>
  <c r="J23" i="27"/>
  <c r="N22" i="27"/>
  <c r="G9" i="27"/>
  <c r="A10" i="27"/>
  <c r="A11" i="27" s="1"/>
  <c r="N15" i="27" l="1"/>
  <c r="L39" i="27"/>
  <c r="L35" i="27"/>
  <c r="N35" i="27" s="1"/>
  <c r="J11" i="27"/>
  <c r="N10" i="27"/>
  <c r="G23" i="27"/>
  <c r="A24" i="27"/>
  <c r="A12" i="27"/>
  <c r="J24" i="27"/>
  <c r="N23" i="27"/>
  <c r="A20" i="30"/>
  <c r="E20" i="30" s="1"/>
  <c r="A8" i="30"/>
  <c r="E8" i="30" s="1"/>
  <c r="J20" i="30"/>
  <c r="L20" i="30" s="1"/>
  <c r="J8" i="30"/>
  <c r="L8" i="30" s="1"/>
  <c r="A9" i="30" l="1"/>
  <c r="E9" i="30" s="1"/>
  <c r="J9" i="30"/>
  <c r="L9" i="30" s="1"/>
  <c r="J21" i="30"/>
  <c r="L21" i="30" s="1"/>
  <c r="A21" i="30"/>
  <c r="E21" i="30" s="1"/>
  <c r="E14" i="27"/>
  <c r="E15" i="27" s="1"/>
  <c r="G12" i="27"/>
  <c r="A13" i="27"/>
  <c r="J25" i="27"/>
  <c r="N24" i="27"/>
  <c r="G24" i="27"/>
  <c r="A25" i="27"/>
  <c r="N11" i="27"/>
  <c r="J12" i="27"/>
  <c r="L42" i="27"/>
  <c r="N42" i="27" s="1"/>
  <c r="A22" i="30" l="1"/>
  <c r="E22" i="30" s="1"/>
  <c r="G21" i="30"/>
  <c r="J22" i="30"/>
  <c r="L22" i="30" s="1"/>
  <c r="N21" i="30"/>
  <c r="J10" i="30"/>
  <c r="L10" i="30" s="1"/>
  <c r="N9" i="30"/>
  <c r="A10" i="30"/>
  <c r="A11" i="30" s="1"/>
  <c r="E11" i="30" s="1"/>
  <c r="G9" i="30"/>
  <c r="N25" i="27"/>
  <c r="J26" i="27"/>
  <c r="A14" i="27"/>
  <c r="G13" i="27"/>
  <c r="J13" i="27"/>
  <c r="N12" i="27"/>
  <c r="G25" i="27"/>
  <c r="A26" i="27"/>
  <c r="F14" i="27"/>
  <c r="G11" i="27"/>
  <c r="G19" i="30"/>
  <c r="G20" i="30"/>
  <c r="N42" i="30"/>
  <c r="M7" i="30"/>
  <c r="N7" i="30" s="1"/>
  <c r="N20" i="30"/>
  <c r="F7" i="30"/>
  <c r="G7" i="30" s="1"/>
  <c r="F37" i="30"/>
  <c r="F27" i="30"/>
  <c r="A12" i="30" l="1"/>
  <c r="E12" i="30" s="1"/>
  <c r="F11" i="30"/>
  <c r="F14" i="30" s="1"/>
  <c r="J11" i="30"/>
  <c r="L11" i="30" s="1"/>
  <c r="N10" i="30"/>
  <c r="J23" i="30"/>
  <c r="L23" i="30" s="1"/>
  <c r="N22" i="30"/>
  <c r="A23" i="30"/>
  <c r="E23" i="30" s="1"/>
  <c r="G22" i="30"/>
  <c r="G14" i="27"/>
  <c r="G15" i="27" s="1"/>
  <c r="F15" i="27"/>
  <c r="L34" i="27" s="1"/>
  <c r="N34" i="27" s="1"/>
  <c r="A27" i="27"/>
  <c r="A28" i="27" s="1"/>
  <c r="G26" i="27"/>
  <c r="J14" i="27"/>
  <c r="N14" i="27" s="1"/>
  <c r="N13" i="27"/>
  <c r="N26" i="27"/>
  <c r="J27" i="27"/>
  <c r="F38" i="30"/>
  <c r="M34" i="30" s="1"/>
  <c r="M8" i="30"/>
  <c r="G8" i="30"/>
  <c r="G49" i="30"/>
  <c r="E10" i="30"/>
  <c r="F10" i="30"/>
  <c r="F15" i="30" l="1"/>
  <c r="L34" i="30" s="1"/>
  <c r="N34" i="30" s="1"/>
  <c r="G11" i="30"/>
  <c r="A24" i="30"/>
  <c r="E24" i="30" s="1"/>
  <c r="G23" i="30"/>
  <c r="J24" i="30"/>
  <c r="L24" i="30" s="1"/>
  <c r="J12" i="30"/>
  <c r="L12" i="30" s="1"/>
  <c r="N11" i="30"/>
  <c r="A13" i="30"/>
  <c r="E13" i="30" s="1"/>
  <c r="G12" i="30"/>
  <c r="N8" i="30"/>
  <c r="L37" i="30"/>
  <c r="N37" i="30" s="1"/>
  <c r="M19" i="30"/>
  <c r="J28" i="27"/>
  <c r="N28" i="27" s="1"/>
  <c r="A29" i="27"/>
  <c r="M15" i="30"/>
  <c r="L39" i="30" s="1"/>
  <c r="G10" i="30"/>
  <c r="N23" i="30" l="1"/>
  <c r="A14" i="30"/>
  <c r="G13" i="30"/>
  <c r="J13" i="30"/>
  <c r="L13" i="30" s="1"/>
  <c r="N12" i="30"/>
  <c r="J25" i="30"/>
  <c r="L25" i="30" s="1"/>
  <c r="N24" i="30"/>
  <c r="A25" i="30"/>
  <c r="E25" i="30" s="1"/>
  <c r="G24" i="30"/>
  <c r="M29" i="30"/>
  <c r="M39" i="30" s="1"/>
  <c r="N19" i="30"/>
  <c r="G28" i="27"/>
  <c r="E37" i="27"/>
  <c r="G29" i="27"/>
  <c r="A30" i="27"/>
  <c r="N27" i="27"/>
  <c r="L35" i="30"/>
  <c r="N35" i="30" s="1"/>
  <c r="O35" i="30" s="1"/>
  <c r="E14" i="30" l="1"/>
  <c r="A26" i="30"/>
  <c r="E26" i="30" s="1"/>
  <c r="G25" i="30"/>
  <c r="J26" i="30"/>
  <c r="L26" i="30" s="1"/>
  <c r="N25" i="30"/>
  <c r="J14" i="30"/>
  <c r="N13" i="30"/>
  <c r="N39" i="30"/>
  <c r="O39" i="30" s="1"/>
  <c r="G37" i="27"/>
  <c r="E38" i="27"/>
  <c r="G38" i="27" s="1"/>
  <c r="O8" i="27"/>
  <c r="N37" i="27"/>
  <c r="N39" i="27"/>
  <c r="A31" i="27"/>
  <c r="G30" i="27"/>
  <c r="L14" i="30" l="1"/>
  <c r="N14" i="30" s="1"/>
  <c r="E15" i="30"/>
  <c r="G14" i="30"/>
  <c r="G15" i="30" s="1"/>
  <c r="J27" i="30"/>
  <c r="L27" i="30" s="1"/>
  <c r="N26" i="30"/>
  <c r="A27" i="30"/>
  <c r="A28" i="30" s="1"/>
  <c r="E28" i="30" s="1"/>
  <c r="G26" i="30"/>
  <c r="A32" i="27"/>
  <c r="G31" i="27"/>
  <c r="O35" i="27"/>
  <c r="O39" i="27"/>
  <c r="L15" i="30" l="1"/>
  <c r="N15" i="30" s="1"/>
  <c r="E27" i="30"/>
  <c r="A29" i="30"/>
  <c r="E29" i="30" s="1"/>
  <c r="J28" i="30"/>
  <c r="A33" i="27"/>
  <c r="G32" i="27"/>
  <c r="L28" i="30" l="1"/>
  <c r="N28" i="30" s="1"/>
  <c r="G27" i="30"/>
  <c r="A30" i="30"/>
  <c r="E30" i="30" s="1"/>
  <c r="G29" i="30"/>
  <c r="N27" i="30"/>
  <c r="O8" i="30"/>
  <c r="G28" i="30"/>
  <c r="A34" i="27"/>
  <c r="G33" i="27"/>
  <c r="L29" i="30" l="1"/>
  <c r="N29" i="30" s="1"/>
  <c r="A31" i="30"/>
  <c r="E31" i="30" s="1"/>
  <c r="G34" i="27"/>
  <c r="A35" i="27"/>
  <c r="G30" i="30" l="1"/>
  <c r="A32" i="30"/>
  <c r="E32" i="30" s="1"/>
  <c r="G31" i="30"/>
  <c r="G35" i="27"/>
  <c r="A36" i="27"/>
  <c r="A33" i="30" l="1"/>
  <c r="E33" i="30" s="1"/>
  <c r="G32" i="30"/>
  <c r="A37" i="27"/>
  <c r="A38" i="27" s="1"/>
  <c r="G36" i="27"/>
  <c r="A34" i="30" l="1"/>
  <c r="E34" i="30" s="1"/>
  <c r="G33" i="30"/>
  <c r="A35" i="30" l="1"/>
  <c r="E35" i="30" s="1"/>
  <c r="G34" i="30"/>
  <c r="A36" i="30" l="1"/>
  <c r="E36" i="30" s="1"/>
  <c r="G35" i="30"/>
  <c r="A37" i="30" l="1"/>
  <c r="A38" i="30" s="1"/>
  <c r="G36" i="30" l="1"/>
  <c r="E37" i="30"/>
  <c r="G37" i="30" l="1"/>
  <c r="E38" i="30"/>
  <c r="G38" i="30" s="1"/>
</calcChain>
</file>

<file path=xl/sharedStrings.xml><?xml version="1.0" encoding="utf-8"?>
<sst xmlns="http://schemas.openxmlformats.org/spreadsheetml/2006/main" count="444" uniqueCount="201">
  <si>
    <t>【収入】</t>
    <rPh sb="1" eb="3">
      <t>シュウニュウ</t>
    </rPh>
    <phoneticPr fontId="1"/>
  </si>
  <si>
    <t>参加料・出品料</t>
    <rPh sb="0" eb="3">
      <t>サンカリョウ</t>
    </rPh>
    <rPh sb="4" eb="6">
      <t>シュッピン</t>
    </rPh>
    <rPh sb="6" eb="7">
      <t>リョウ</t>
    </rPh>
    <phoneticPr fontId="1"/>
  </si>
  <si>
    <t>高文連補助費</t>
    <rPh sb="0" eb="3">
      <t>コウブンレン</t>
    </rPh>
    <rPh sb="3" eb="6">
      <t>ホジョヒ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</si>
  <si>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</si>
  <si>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</si>
  <si>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</si>
  <si>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役務費</t>
    <rPh sb="0" eb="2">
      <t>エキム</t>
    </rPh>
    <rPh sb="2" eb="3">
      <t>ヒ</t>
    </rPh>
    <phoneticPr fontId="1"/>
  </si>
  <si>
    <t>使用料・賃借料</t>
    <rPh sb="0" eb="3">
      <t>シヨウリョウ</t>
    </rPh>
    <rPh sb="4" eb="7">
      <t>チンシャクリョウ</t>
    </rPh>
    <phoneticPr fontId="1"/>
  </si>
  <si>
    <t>委託費</t>
    <rPh sb="0" eb="3">
      <t>イタクヒ</t>
    </rPh>
    <phoneticPr fontId="1"/>
  </si>
  <si>
    <t>負担費</t>
    <rPh sb="0" eb="2">
      <t>フタン</t>
    </rPh>
    <rPh sb="2" eb="3">
      <t>ヒ</t>
    </rPh>
    <phoneticPr fontId="1"/>
  </si>
  <si>
    <t>予備費</t>
    <rPh sb="0" eb="3">
      <t>ヨビヒ</t>
    </rPh>
    <phoneticPr fontId="1"/>
  </si>
  <si>
    <t>県高総文祭</t>
    <rPh sb="0" eb="3">
      <t>ケンコウソウ</t>
    </rPh>
    <rPh sb="3" eb="5">
      <t>ブンサイ</t>
    </rPh>
    <phoneticPr fontId="1"/>
  </si>
  <si>
    <t>備品費</t>
    <rPh sb="0" eb="3">
      <t>ビヒンヒ</t>
    </rPh>
    <phoneticPr fontId="1"/>
  </si>
  <si>
    <t>その他</t>
    <rPh sb="2" eb="3">
      <t>タ</t>
    </rPh>
    <phoneticPr fontId="1"/>
  </si>
  <si>
    <t>【支出】</t>
    <rPh sb="1" eb="3">
      <t>シシュツ</t>
    </rPh>
    <phoneticPr fontId="1"/>
  </si>
  <si>
    <t>小　　計</t>
    <rPh sb="0" eb="1">
      <t>ショウ</t>
    </rPh>
    <rPh sb="3" eb="4">
      <t>ケイ</t>
    </rPh>
    <phoneticPr fontId="1"/>
  </si>
  <si>
    <t>前年度繰越金</t>
    <rPh sb="0" eb="3">
      <t>ゼンネンド</t>
    </rPh>
    <rPh sb="3" eb="6">
      <t>クリコシキン</t>
    </rPh>
    <phoneticPr fontId="1"/>
  </si>
  <si>
    <t>専門部会費</t>
    <rPh sb="0" eb="3">
      <t>センモンブ</t>
    </rPh>
    <rPh sb="3" eb="5">
      <t>カイヒ</t>
    </rPh>
    <phoneticPr fontId="1"/>
  </si>
  <si>
    <t>広告料・協賛金</t>
    <rPh sb="0" eb="3">
      <t>コウコクリョウ</t>
    </rPh>
    <rPh sb="4" eb="7">
      <t>キョウサンキン</t>
    </rPh>
    <phoneticPr fontId="1"/>
  </si>
  <si>
    <t>入場料</t>
    <rPh sb="0" eb="3">
      <t>ニュウジョウリョウ</t>
    </rPh>
    <phoneticPr fontId="1"/>
  </si>
  <si>
    <t>専門部負担費</t>
    <rPh sb="0" eb="3">
      <t>センモンブ</t>
    </rPh>
    <rPh sb="3" eb="5">
      <t>フタン</t>
    </rPh>
    <rPh sb="5" eb="6">
      <t>ヒ</t>
    </rPh>
    <phoneticPr fontId="1"/>
  </si>
  <si>
    <t>その他事業</t>
    <rPh sb="2" eb="3">
      <t>タ</t>
    </rPh>
    <rPh sb="3" eb="5">
      <t>ジギョウ</t>
    </rPh>
    <phoneticPr fontId="1"/>
  </si>
  <si>
    <t>　　　以上のとおり相違ないことを証明します。</t>
    <rPh sb="3" eb="5">
      <t>イジョウ</t>
    </rPh>
    <rPh sb="9" eb="11">
      <t>ソウイ</t>
    </rPh>
    <rPh sb="16" eb="18">
      <t>ショウメイ</t>
    </rPh>
    <phoneticPr fontId="1"/>
  </si>
  <si>
    <t>その他補助金</t>
    <rPh sb="2" eb="3">
      <t>タ</t>
    </rPh>
    <rPh sb="3" eb="6">
      <t>ホジョキン</t>
    </rPh>
    <phoneticPr fontId="1"/>
  </si>
  <si>
    <t>１　補助対象事業</t>
    <rPh sb="2" eb="4">
      <t>ホジョ</t>
    </rPh>
    <rPh sb="4" eb="6">
      <t>タイショウ</t>
    </rPh>
    <rPh sb="6" eb="8">
      <t>ジギョウ</t>
    </rPh>
    <phoneticPr fontId="1"/>
  </si>
  <si>
    <t>３　専門部会計</t>
    <rPh sb="2" eb="5">
      <t>センモンブ</t>
    </rPh>
    <rPh sb="5" eb="7">
      <t>カイケイ</t>
    </rPh>
    <phoneticPr fontId="1"/>
  </si>
  <si>
    <t>２　教員旅費</t>
    <rPh sb="2" eb="4">
      <t>キョウイン</t>
    </rPh>
    <rPh sb="4" eb="6">
      <t>リョヒ</t>
    </rPh>
    <phoneticPr fontId="1"/>
  </si>
  <si>
    <t>摘要</t>
    <rPh sb="0" eb="1">
      <t>テキ</t>
    </rPh>
    <rPh sb="1" eb="2">
      <t>ヨウ</t>
    </rPh>
    <phoneticPr fontId="1"/>
  </si>
  <si>
    <t>科目</t>
    <rPh sb="0" eb="1">
      <t>カ</t>
    </rPh>
    <rPh sb="1" eb="2">
      <t>メ</t>
    </rPh>
    <phoneticPr fontId="1"/>
  </si>
  <si>
    <t>小計</t>
    <rPh sb="0" eb="1">
      <t>ショウ</t>
    </rPh>
    <rPh sb="1" eb="2">
      <t>ケイ</t>
    </rPh>
    <phoneticPr fontId="1"/>
  </si>
  <si>
    <t>合計</t>
    <rPh sb="0" eb="1">
      <t>ゴウ</t>
    </rPh>
    <rPh sb="1" eb="2">
      <t>ケイ</t>
    </rPh>
    <phoneticPr fontId="1"/>
  </si>
  <si>
    <t>1,2の専門部負担費</t>
    <rPh sb="4" eb="7">
      <t>センモンブ</t>
    </rPh>
    <rPh sb="7" eb="9">
      <t>フタン</t>
    </rPh>
    <rPh sb="9" eb="10">
      <t>ヒ</t>
    </rPh>
    <phoneticPr fontId="1"/>
  </si>
  <si>
    <t>１．補助対象事業</t>
    <rPh sb="2" eb="4">
      <t>ホジョ</t>
    </rPh>
    <rPh sb="4" eb="6">
      <t>タイショウ</t>
    </rPh>
    <rPh sb="6" eb="8">
      <t>ジギョウ</t>
    </rPh>
    <phoneticPr fontId="1"/>
  </si>
  <si>
    <t>演劇</t>
    <rPh sb="0" eb="1">
      <t>エン</t>
    </rPh>
    <rPh sb="1" eb="2">
      <t>ゲキ</t>
    </rPh>
    <phoneticPr fontId="1"/>
  </si>
  <si>
    <t>合唱</t>
    <rPh sb="0" eb="1">
      <t>ゴウ</t>
    </rPh>
    <rPh sb="1" eb="2">
      <t>ウタ</t>
    </rPh>
    <phoneticPr fontId="1"/>
  </si>
  <si>
    <t>吹奏楽</t>
    <rPh sb="0" eb="3">
      <t>スイソウガク</t>
    </rPh>
    <phoneticPr fontId="1"/>
  </si>
  <si>
    <t>器・管</t>
    <rPh sb="0" eb="1">
      <t>ウツワ</t>
    </rPh>
    <rPh sb="2" eb="3">
      <t>カン</t>
    </rPh>
    <phoneticPr fontId="1"/>
  </si>
  <si>
    <t>日本音楽</t>
    <rPh sb="0" eb="2">
      <t>ニホン</t>
    </rPh>
    <rPh sb="2" eb="4">
      <t>オンガク</t>
    </rPh>
    <phoneticPr fontId="1"/>
  </si>
  <si>
    <t>郷土芸能</t>
    <rPh sb="0" eb="2">
      <t>キョウド</t>
    </rPh>
    <rPh sb="2" eb="4">
      <t>ゲイノウ</t>
    </rPh>
    <phoneticPr fontId="1"/>
  </si>
  <si>
    <t>美・工</t>
    <rPh sb="0" eb="1">
      <t>ビ</t>
    </rPh>
    <rPh sb="2" eb="3">
      <t>コウ</t>
    </rPh>
    <phoneticPr fontId="1"/>
  </si>
  <si>
    <t>書道</t>
    <rPh sb="0" eb="1">
      <t>ショ</t>
    </rPh>
    <rPh sb="1" eb="2">
      <t>ミチ</t>
    </rPh>
    <phoneticPr fontId="1"/>
  </si>
  <si>
    <t>写真</t>
    <rPh sb="0" eb="1">
      <t>シャ</t>
    </rPh>
    <rPh sb="1" eb="2">
      <t>マコト</t>
    </rPh>
    <phoneticPr fontId="1"/>
  </si>
  <si>
    <t>放送</t>
    <rPh sb="0" eb="1">
      <t>ホウ</t>
    </rPh>
    <rPh sb="1" eb="2">
      <t>ソウ</t>
    </rPh>
    <phoneticPr fontId="1"/>
  </si>
  <si>
    <t>囲碁</t>
    <rPh sb="0" eb="1">
      <t>カコイ</t>
    </rPh>
    <rPh sb="1" eb="2">
      <t>ゴ</t>
    </rPh>
    <phoneticPr fontId="1"/>
  </si>
  <si>
    <t>将棋</t>
    <rPh sb="0" eb="1">
      <t>ショウ</t>
    </rPh>
    <rPh sb="1" eb="2">
      <t>ギ</t>
    </rPh>
    <phoneticPr fontId="1"/>
  </si>
  <si>
    <t>弁論</t>
    <rPh sb="0" eb="1">
      <t>ベン</t>
    </rPh>
    <rPh sb="1" eb="2">
      <t>ロン</t>
    </rPh>
    <phoneticPr fontId="1"/>
  </si>
  <si>
    <t>かるた</t>
  </si>
  <si>
    <t>茶道</t>
    <rPh sb="0" eb="1">
      <t>チャ</t>
    </rPh>
    <rPh sb="1" eb="2">
      <t>ミチ</t>
    </rPh>
    <phoneticPr fontId="1"/>
  </si>
  <si>
    <t>自然科学</t>
    <rPh sb="0" eb="2">
      <t>シゼン</t>
    </rPh>
    <rPh sb="2" eb="4">
      <t>カガク</t>
    </rPh>
    <phoneticPr fontId="1"/>
  </si>
  <si>
    <t>専門部合計</t>
    <rPh sb="0" eb="3">
      <t>センモンブ</t>
    </rPh>
    <rPh sb="3" eb="5">
      <t>ゴウケイ</t>
    </rPh>
    <phoneticPr fontId="1"/>
  </si>
  <si>
    <t>県高総
文祭</t>
    <rPh sb="0" eb="3">
      <t>ケンコウソウ</t>
    </rPh>
    <rPh sb="4" eb="6">
      <t>ブンサイ</t>
    </rPh>
    <phoneticPr fontId="1"/>
  </si>
  <si>
    <t>その他
事業</t>
    <rPh sb="2" eb="3">
      <t>タ</t>
    </rPh>
    <rPh sb="4" eb="6">
      <t>ジギョウ</t>
    </rPh>
    <phoneticPr fontId="1"/>
  </si>
  <si>
    <t>２．教員旅費</t>
    <rPh sb="2" eb="4">
      <t>キョウイン</t>
    </rPh>
    <rPh sb="4" eb="6">
      <t>リョヒ</t>
    </rPh>
    <phoneticPr fontId="1"/>
  </si>
  <si>
    <t>教員旅費(B)</t>
    <rPh sb="0" eb="2">
      <t>キョウイン</t>
    </rPh>
    <rPh sb="2" eb="4">
      <t>リョヒ</t>
    </rPh>
    <phoneticPr fontId="1"/>
  </si>
  <si>
    <t>３．専門部会計</t>
    <rPh sb="2" eb="4">
      <t>センモン</t>
    </rPh>
    <rPh sb="4" eb="5">
      <t>ブ</t>
    </rPh>
    <rPh sb="5" eb="7">
      <t>カイケイ</t>
    </rPh>
    <phoneticPr fontId="1"/>
  </si>
  <si>
    <t>高文連補助金(C)</t>
    <rPh sb="0" eb="3">
      <t>コウブンレン</t>
    </rPh>
    <rPh sb="3" eb="6">
      <t>ホジョキン</t>
    </rPh>
    <phoneticPr fontId="1"/>
  </si>
  <si>
    <t>１の専門部負担費</t>
    <rPh sb="2" eb="5">
      <t>センモンブ</t>
    </rPh>
    <rPh sb="5" eb="7">
      <t>フタン</t>
    </rPh>
    <rPh sb="7" eb="8">
      <t>ヒ</t>
    </rPh>
    <phoneticPr fontId="1"/>
  </si>
  <si>
    <t>前年度末積立金累積額</t>
    <rPh sb="0" eb="3">
      <t>ゼンネンド</t>
    </rPh>
    <rPh sb="3" eb="4">
      <t>マツ</t>
    </rPh>
    <rPh sb="4" eb="7">
      <t>ツミタテキン</t>
    </rPh>
    <rPh sb="7" eb="10">
      <t>ルイセキガク</t>
    </rPh>
    <phoneticPr fontId="1"/>
  </si>
  <si>
    <t>【参考】上位大会旅費補助予定額</t>
    <rPh sb="1" eb="3">
      <t>サンコウ</t>
    </rPh>
    <rPh sb="4" eb="6">
      <t>ジョウイ</t>
    </rPh>
    <rPh sb="6" eb="8">
      <t>タイカイ</t>
    </rPh>
    <rPh sb="8" eb="10">
      <t>リョヒ</t>
    </rPh>
    <rPh sb="10" eb="12">
      <t>ホジョ</t>
    </rPh>
    <rPh sb="12" eb="15">
      <t>ヨテイガク</t>
    </rPh>
    <phoneticPr fontId="1"/>
  </si>
  <si>
    <t>☆高文連独自補助</t>
    <rPh sb="1" eb="4">
      <t>コウブンレン</t>
    </rPh>
    <rPh sb="4" eb="6">
      <t>ドクジ</t>
    </rPh>
    <rPh sb="6" eb="8">
      <t>ホジョ</t>
    </rPh>
    <phoneticPr fontId="1"/>
  </si>
  <si>
    <t>演　劇</t>
  </si>
  <si>
    <t>合　唱</t>
  </si>
  <si>
    <t>吹奏楽</t>
  </si>
  <si>
    <t>器楽・管弦楽</t>
  </si>
  <si>
    <t>日本音楽</t>
  </si>
  <si>
    <t>郷土芸能</t>
  </si>
  <si>
    <t>美術・工芸</t>
  </si>
  <si>
    <t>書　道</t>
  </si>
  <si>
    <t>写　真</t>
  </si>
  <si>
    <t>放　送</t>
  </si>
  <si>
    <t>囲　碁</t>
  </si>
  <si>
    <t>将　棋</t>
  </si>
  <si>
    <t>弁　論</t>
  </si>
  <si>
    <t>小倉百人一首かるた</t>
  </si>
  <si>
    <t>文　芸</t>
  </si>
  <si>
    <t>新　聞</t>
  </si>
  <si>
    <t>自然科学</t>
  </si>
  <si>
    <t>ボランティア</t>
    <phoneticPr fontId="3"/>
  </si>
  <si>
    <t>高文連補助金</t>
    <rPh sb="0" eb="3">
      <t>コウブンレン</t>
    </rPh>
    <rPh sb="3" eb="6">
      <t>ホジョキン</t>
    </rPh>
    <phoneticPr fontId="1"/>
  </si>
  <si>
    <t>新聞</t>
    <rPh sb="0" eb="2">
      <t>シンブン</t>
    </rPh>
    <phoneticPr fontId="1"/>
  </si>
  <si>
    <t>文芸</t>
    <rPh sb="0" eb="2">
      <t>ブンゲイ</t>
    </rPh>
    <phoneticPr fontId="1"/>
  </si>
  <si>
    <t>華道</t>
  </si>
  <si>
    <t>★県費補助対象</t>
    <rPh sb="1" eb="3">
      <t>ケンピ</t>
    </rPh>
    <rPh sb="3" eb="5">
      <t>ホジョ</t>
    </rPh>
    <rPh sb="5" eb="7">
      <t>タイショウ</t>
    </rPh>
    <phoneticPr fontId="1"/>
  </si>
  <si>
    <t>予算額</t>
    <rPh sb="0" eb="3">
      <t>ヨサンガク</t>
    </rPh>
    <phoneticPr fontId="1"/>
  </si>
  <si>
    <t>決算額</t>
    <rPh sb="0" eb="2">
      <t>ケッサン</t>
    </rPh>
    <rPh sb="2" eb="3">
      <t>ガク</t>
    </rPh>
    <phoneticPr fontId="1"/>
  </si>
  <si>
    <t>（決算額－予算額）</t>
    <rPh sb="1" eb="3">
      <t>ケッサン</t>
    </rPh>
    <rPh sb="3" eb="4">
      <t>ガク</t>
    </rPh>
    <rPh sb="5" eb="7">
      <t>ヨサン</t>
    </rPh>
    <rPh sb="7" eb="8">
      <t>ガク</t>
    </rPh>
    <phoneticPr fontId="3"/>
  </si>
  <si>
    <t>（予算額－決算額）</t>
    <rPh sb="1" eb="3">
      <t>ヨサン</t>
    </rPh>
    <rPh sb="3" eb="4">
      <t>ガク</t>
    </rPh>
    <rPh sb="5" eb="7">
      <t>ケッサン</t>
    </rPh>
    <rPh sb="7" eb="8">
      <t>ガク</t>
    </rPh>
    <phoneticPr fontId="3"/>
  </si>
  <si>
    <t>高文連補助金</t>
    <rPh sb="0" eb="3">
      <t>コウブンレン</t>
    </rPh>
    <rPh sb="3" eb="5">
      <t>ホジョ</t>
    </rPh>
    <rPh sb="5" eb="6">
      <t>キン</t>
    </rPh>
    <phoneticPr fontId="1"/>
  </si>
  <si>
    <t>茶　道</t>
    <rPh sb="0" eb="1">
      <t>チャ</t>
    </rPh>
    <rPh sb="2" eb="3">
      <t>ミチ</t>
    </rPh>
    <phoneticPr fontId="3"/>
  </si>
  <si>
    <t>華　道</t>
    <rPh sb="0" eb="1">
      <t>ハナ</t>
    </rPh>
    <phoneticPr fontId="3"/>
  </si>
  <si>
    <t>★全国高総文祭を除く</t>
    <phoneticPr fontId="3"/>
  </si>
  <si>
    <t>中間報告</t>
  </si>
  <si>
    <t>教員旅費</t>
    <rPh sb="0" eb="2">
      <t>キョウイン</t>
    </rPh>
    <rPh sb="2" eb="4">
      <t>リョヒ</t>
    </rPh>
    <phoneticPr fontId="1"/>
  </si>
  <si>
    <t>合計</t>
    <rPh sb="0" eb="2">
      <t>ゴウケイ</t>
    </rPh>
    <phoneticPr fontId="3"/>
  </si>
  <si>
    <t>県高総文祭</t>
    <rPh sb="0" eb="5">
      <t>ケンコウソウブンサイ</t>
    </rPh>
    <phoneticPr fontId="3"/>
  </si>
  <si>
    <t>その他事業</t>
    <rPh sb="2" eb="3">
      <t>タ</t>
    </rPh>
    <rPh sb="3" eb="5">
      <t>ジギョウ</t>
    </rPh>
    <phoneticPr fontId="3"/>
  </si>
  <si>
    <t>項目</t>
    <rPh sb="0" eb="2">
      <t>コウモク</t>
    </rPh>
    <phoneticPr fontId="3"/>
  </si>
  <si>
    <t>収入</t>
    <rPh sb="0" eb="2">
      <t>シュウニュウ</t>
    </rPh>
    <phoneticPr fontId="3"/>
  </si>
  <si>
    <t>支出</t>
    <rPh sb="0" eb="2">
      <t>シシュツ</t>
    </rPh>
    <phoneticPr fontId="3"/>
  </si>
  <si>
    <t>差引残高</t>
    <rPh sb="0" eb="4">
      <t>サシヒキザンダカ</t>
    </rPh>
    <phoneticPr fontId="3"/>
  </si>
  <si>
    <t>３　専門部会計</t>
    <rPh sb="2" eb="5">
      <t>センモンブ</t>
    </rPh>
    <rPh sb="5" eb="7">
      <t>カイケイ</t>
    </rPh>
    <phoneticPr fontId="3"/>
  </si>
  <si>
    <t>取り扱い</t>
    <rPh sb="0" eb="1">
      <t>ト</t>
    </rPh>
    <rPh sb="2" eb="3">
      <t>アツカ</t>
    </rPh>
    <phoneticPr fontId="3"/>
  </si>
  <si>
    <t>増減</t>
    <rPh sb="0" eb="2">
      <t>ゾウゲン</t>
    </rPh>
    <phoneticPr fontId="3"/>
  </si>
  <si>
    <t>年度末残高</t>
    <rPh sb="0" eb="3">
      <t>ネンドマツ</t>
    </rPh>
    <rPh sb="3" eb="5">
      <t>ザンダカ</t>
    </rPh>
    <phoneticPr fontId="3"/>
  </si>
  <si>
    <t>利用目的</t>
    <rPh sb="0" eb="2">
      <t>リヨウ</t>
    </rPh>
    <rPh sb="2" eb="4">
      <t>モクテキ</t>
    </rPh>
    <phoneticPr fontId="3"/>
  </si>
  <si>
    <t>年度初残高</t>
    <rPh sb="0" eb="2">
      <t>ネンド</t>
    </rPh>
    <rPh sb="2" eb="3">
      <t>ハツ</t>
    </rPh>
    <rPh sb="3" eb="5">
      <t>ザンダカ</t>
    </rPh>
    <phoneticPr fontId="3"/>
  </si>
  <si>
    <t>積立金</t>
    <rPh sb="0" eb="3">
      <t>ツミタテキン</t>
    </rPh>
    <phoneticPr fontId="1"/>
  </si>
  <si>
    <t>項目</t>
    <rPh sb="0" eb="2">
      <t>コウモク</t>
    </rPh>
    <phoneticPr fontId="1"/>
  </si>
  <si>
    <t>【精算】</t>
    <rPh sb="1" eb="3">
      <t>セイサン</t>
    </rPh>
    <phoneticPr fontId="3"/>
  </si>
  <si>
    <t>【収入】</t>
    <rPh sb="1" eb="3">
      <t>シュウニュウ</t>
    </rPh>
    <phoneticPr fontId="3"/>
  </si>
  <si>
    <t>差引残高</t>
    <rPh sb="0" eb="2">
      <t>サシヒキ</t>
    </rPh>
    <rPh sb="2" eb="4">
      <t>ザンダカ</t>
    </rPh>
    <phoneticPr fontId="1"/>
  </si>
  <si>
    <t>○○○○</t>
    <phoneticPr fontId="3"/>
  </si>
  <si>
    <t>繰越金</t>
    <rPh sb="0" eb="3">
      <t>クリコシキン</t>
    </rPh>
    <phoneticPr fontId="1"/>
  </si>
  <si>
    <t>E8</t>
  </si>
  <si>
    <t>E9</t>
  </si>
  <si>
    <t>E10</t>
  </si>
  <si>
    <t>E11</t>
  </si>
  <si>
    <t>E12</t>
  </si>
  <si>
    <t>E13</t>
  </si>
  <si>
    <t>E14</t>
  </si>
  <si>
    <t>E15</t>
  </si>
  <si>
    <t>E20</t>
    <phoneticPr fontId="3"/>
  </si>
  <si>
    <t>E21</t>
  </si>
  <si>
    <t>E22</t>
  </si>
  <si>
    <t>E23</t>
  </si>
  <si>
    <t>E24</t>
  </si>
  <si>
    <t>E25</t>
  </si>
  <si>
    <t>E26</t>
  </si>
  <si>
    <t>E27</t>
  </si>
  <si>
    <t>E28</t>
  </si>
  <si>
    <t>E29</t>
  </si>
  <si>
    <t>E30</t>
  </si>
  <si>
    <t>E31</t>
  </si>
  <si>
    <t>E32</t>
  </si>
  <si>
    <t>E33</t>
  </si>
  <si>
    <t>E34</t>
  </si>
  <si>
    <t>E35</t>
  </si>
  <si>
    <t>E36</t>
  </si>
  <si>
    <t>E37</t>
  </si>
  <si>
    <t>E38</t>
  </si>
  <si>
    <t>L7</t>
    <phoneticPr fontId="3"/>
  </si>
  <si>
    <t>L8</t>
  </si>
  <si>
    <t>L9</t>
  </si>
  <si>
    <t>L10</t>
  </si>
  <si>
    <t>L11</t>
  </si>
  <si>
    <t>L12</t>
  </si>
  <si>
    <t>L13</t>
  </si>
  <si>
    <t>L14</t>
  </si>
  <si>
    <t>L15</t>
  </si>
  <si>
    <t>L19</t>
    <phoneticPr fontId="3"/>
  </si>
  <si>
    <t>L21</t>
  </si>
  <si>
    <t>L22</t>
  </si>
  <si>
    <t>L23</t>
  </si>
  <si>
    <t>L24</t>
  </si>
  <si>
    <t>L25</t>
  </si>
  <si>
    <t>L26</t>
  </si>
  <si>
    <t>L27</t>
  </si>
  <si>
    <t>L28</t>
  </si>
  <si>
    <t>L29</t>
  </si>
  <si>
    <t>４．積立金</t>
    <rPh sb="2" eb="5">
      <t>ツミタテキン</t>
    </rPh>
    <phoneticPr fontId="3"/>
  </si>
  <si>
    <t>５．補助状況</t>
    <rPh sb="2" eb="4">
      <t>ホジョ</t>
    </rPh>
    <rPh sb="4" eb="6">
      <t>ジョウキョウ</t>
    </rPh>
    <phoneticPr fontId="3"/>
  </si>
  <si>
    <t>今年度
補助額</t>
    <rPh sb="0" eb="3">
      <t>コンネンド</t>
    </rPh>
    <rPh sb="4" eb="6">
      <t>ホジョ</t>
    </rPh>
    <rPh sb="6" eb="7">
      <t>ガク</t>
    </rPh>
    <phoneticPr fontId="1"/>
  </si>
  <si>
    <t>１　補助対象事業</t>
    <rPh sb="2" eb="4">
      <t>ホジョ</t>
    </rPh>
    <rPh sb="4" eb="6">
      <t>タイショウ</t>
    </rPh>
    <rPh sb="6" eb="8">
      <t>ジギョウ</t>
    </rPh>
    <phoneticPr fontId="3"/>
  </si>
  <si>
    <t>２　教員旅費</t>
    <rPh sb="2" eb="4">
      <t>キョウイン</t>
    </rPh>
    <rPh sb="4" eb="6">
      <t>リョヒ</t>
    </rPh>
    <phoneticPr fontId="3"/>
  </si>
  <si>
    <t>K33</t>
    <phoneticPr fontId="3"/>
  </si>
  <si>
    <t>前年度
補助額</t>
    <rPh sb="0" eb="3">
      <t>ゼンネンド</t>
    </rPh>
    <rPh sb="4" eb="7">
      <t>ホジョガク</t>
    </rPh>
    <phoneticPr fontId="1"/>
  </si>
  <si>
    <t>増減</t>
    <rPh sb="0" eb="2">
      <t>ゾウゲン</t>
    </rPh>
    <phoneticPr fontId="1"/>
  </si>
  <si>
    <t>事務費</t>
    <rPh sb="0" eb="3">
      <t>ジムヒ</t>
    </rPh>
    <phoneticPr fontId="3"/>
  </si>
  <si>
    <t>その他</t>
    <rPh sb="2" eb="3">
      <t>タ</t>
    </rPh>
    <phoneticPr fontId="3"/>
  </si>
  <si>
    <t>講師謝礼（源泉徴収10.21%）20,000 審査謝礼10,000</t>
    <rPh sb="0" eb="2">
      <t>コウシ</t>
    </rPh>
    <rPh sb="2" eb="4">
      <t>シャレイ</t>
    </rPh>
    <rPh sb="5" eb="7">
      <t>ゲンセン</t>
    </rPh>
    <rPh sb="7" eb="9">
      <t>チョウシュウ</t>
    </rPh>
    <rPh sb="23" eb="25">
      <t>シンサ</t>
    </rPh>
    <rPh sb="25" eb="27">
      <t>シャレイ</t>
    </rPh>
    <phoneticPr fontId="3"/>
  </si>
  <si>
    <t>ポスター送料</t>
    <rPh sb="4" eb="6">
      <t>ソウリョウ</t>
    </rPh>
    <phoneticPr fontId="3"/>
  </si>
  <si>
    <t>会場</t>
    <rPh sb="0" eb="2">
      <t>カイジョウ</t>
    </rPh>
    <phoneticPr fontId="3"/>
  </si>
  <si>
    <t>ポスター印刷10,000 事務用品3,450</t>
    <rPh sb="4" eb="6">
      <t>インサツ</t>
    </rPh>
    <rPh sb="13" eb="15">
      <t>ジム</t>
    </rPh>
    <rPh sb="15" eb="17">
      <t>ヨウヒン</t>
    </rPh>
    <phoneticPr fontId="3"/>
  </si>
  <si>
    <t>500円×102人</t>
    <rPh sb="3" eb="4">
      <t>エン</t>
    </rPh>
    <rPh sb="8" eb="9">
      <t>ニン</t>
    </rPh>
    <phoneticPr fontId="3"/>
  </si>
  <si>
    <t>会場20,000 カラープリンター5,000</t>
    <rPh sb="0" eb="2">
      <t>カイジョウ</t>
    </rPh>
    <phoneticPr fontId="3"/>
  </si>
  <si>
    <t>機材運搬</t>
    <rPh sb="0" eb="2">
      <t>キザイ</t>
    </rPh>
    <rPh sb="2" eb="4">
      <t>ウンパン</t>
    </rPh>
    <phoneticPr fontId="3"/>
  </si>
  <si>
    <t>講師謝礼（源泉徴収10.21%）</t>
    <rPh sb="0" eb="2">
      <t>コウシ</t>
    </rPh>
    <rPh sb="2" eb="4">
      <t>シャレイ</t>
    </rPh>
    <rPh sb="5" eb="7">
      <t>ゲンセン</t>
    </rPh>
    <rPh sb="7" eb="9">
      <t>チョウシュウ</t>
    </rPh>
    <phoneticPr fontId="3"/>
  </si>
  <si>
    <t>○○○12,300　△△△10,030 □□□6,200</t>
    <phoneticPr fontId="3"/>
  </si>
  <si>
    <t>3,000円×34校</t>
    <rPh sb="5" eb="6">
      <t>エン</t>
    </rPh>
    <rPh sb="9" eb="10">
      <t>コウ</t>
    </rPh>
    <phoneticPr fontId="3"/>
  </si>
  <si>
    <r>
      <t>部会8</t>
    </r>
    <r>
      <rPr>
        <sz val="7"/>
        <rFont val="ＭＳ Ｐ明朝"/>
        <family val="1"/>
        <charset val="128"/>
      </rPr>
      <t>,500 委員会1,650</t>
    </r>
    <rPh sb="0" eb="2">
      <t>ブカイ</t>
    </rPh>
    <rPh sb="8" eb="11">
      <t>イインカイ</t>
    </rPh>
    <phoneticPr fontId="3"/>
  </si>
  <si>
    <t>不足分を専門部会計より補填</t>
    <rPh sb="0" eb="3">
      <t>フソクブン</t>
    </rPh>
    <rPh sb="4" eb="9">
      <t>センモンブカイケイ</t>
    </rPh>
    <rPh sb="11" eb="13">
      <t>ホテン</t>
    </rPh>
    <phoneticPr fontId="3"/>
  </si>
  <si>
    <t>全国○○○○専門部負担金</t>
    <rPh sb="0" eb="2">
      <t>ゼンコク</t>
    </rPh>
    <rPh sb="6" eb="9">
      <t>センモンブ</t>
    </rPh>
    <rPh sb="9" eb="12">
      <t>フタンキン</t>
    </rPh>
    <phoneticPr fontId="3"/>
  </si>
  <si>
    <t>負担費</t>
    <rPh sb="0" eb="3">
      <t>フタンヒ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</si>
  <si>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</si>
  <si>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ボラ</t>
    <phoneticPr fontId="1"/>
  </si>
  <si>
    <t>E7</t>
    <phoneticPr fontId="3"/>
  </si>
  <si>
    <t>E19</t>
    <phoneticPr fontId="3"/>
  </si>
  <si>
    <t>E49</t>
    <phoneticPr fontId="3"/>
  </si>
  <si>
    <t>L20</t>
    <phoneticPr fontId="3"/>
  </si>
  <si>
    <t>L38</t>
    <phoneticPr fontId="3"/>
  </si>
  <si>
    <t>L33</t>
    <phoneticPr fontId="3"/>
  </si>
  <si>
    <t>L34</t>
    <phoneticPr fontId="3"/>
  </si>
  <si>
    <t>L35</t>
    <phoneticPr fontId="3"/>
  </si>
  <si>
    <t>K34</t>
    <phoneticPr fontId="3"/>
  </si>
  <si>
    <t>K35</t>
    <phoneticPr fontId="3"/>
  </si>
  <si>
    <t>英・国</t>
    <rPh sb="0" eb="1">
      <t>エイ</t>
    </rPh>
    <rPh sb="2" eb="3">
      <t>クニ</t>
    </rPh>
    <phoneticPr fontId="3"/>
  </si>
  <si>
    <t>英語・国際交流</t>
    <rPh sb="0" eb="2">
      <t>エイゴ</t>
    </rPh>
    <rPh sb="3" eb="5">
      <t>コクサイ</t>
    </rPh>
    <rPh sb="5" eb="7">
      <t>コウリュウ</t>
    </rPh>
    <phoneticPr fontId="3"/>
  </si>
  <si>
    <t>軽音楽</t>
    <rPh sb="0" eb="3">
      <t>ケイオンガク</t>
    </rPh>
    <phoneticPr fontId="3"/>
  </si>
  <si>
    <t>令和７年度　専門部予算</t>
    <rPh sb="0" eb="2">
      <t>レイワ</t>
    </rPh>
    <rPh sb="3" eb="5">
      <t>ネンド</t>
    </rPh>
    <rPh sb="6" eb="9">
      <t>センモンブ</t>
    </rPh>
    <rPh sb="9" eb="11">
      <t>ヨサン</t>
    </rPh>
    <phoneticPr fontId="1"/>
  </si>
  <si>
    <t>新潟県高等学校文化連盟　令和７年度　専門部決算書</t>
    <rPh sb="12" eb="14">
      <t>レイワ</t>
    </rPh>
    <phoneticPr fontId="3"/>
  </si>
  <si>
    <t>選択してください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</si>
</sst>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;&quot;▲&quot;#,##0"/>
    <numFmt numFmtId="178" formatCode="#,##0_ ;\▲#,##0_ ;0_ ;@_ "/>
    <numFmt numFmtId="179" formatCode="[DBNum3][$-411]ggge&quot;年&quot;m&quot;月&quot;d&quot;日&quot;;@"/>
    <numFmt numFmtId="180" formatCode=";;;@&quot;　専門部&quot;"/>
    <numFmt numFmtId="181" formatCode="\+#,##0_ ;\-#,##0_ ;0_ ;@_ "/>
  </numFmts>
  <fonts count="18">
    <font>
      <sz val="7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14"/>
      <name val="ＭＳ 明朝"/>
      <family val="1"/>
      <charset val="128"/>
    </font>
    <font>
      <b/>
      <sz val="7"/>
      <color indexed="81"/>
      <name val="MS P ゴシック"/>
      <family val="3"/>
      <charset val="128"/>
    </font>
    <font>
      <sz val="7"/>
      <color indexed="81"/>
      <name val="MS P ゴシック"/>
      <family val="3"/>
      <charset val="128"/>
    </font>
    <font>
      <sz val="7"/>
      <name val="ＭＳ Ｐ明朝"/>
      <family val="1"/>
      <charset val="128"/>
    </font>
    <font>
      <sz val="12"/>
      <name val="ＭＳ Ｐ明朝"/>
      <family val="1"/>
      <charset val="128"/>
    </font>
    <font>
      <sz val="5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7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331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77" fontId="7" fillId="0" borderId="0" xfId="0" applyNumberFormat="1" applyFont="1">
      <alignment vertical="center"/>
    </xf>
    <xf numFmtId="177" fontId="8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177" fontId="9" fillId="0" borderId="0" xfId="0" applyNumberFormat="1" applyFont="1">
      <alignment vertical="center"/>
    </xf>
    <xf numFmtId="177" fontId="9" fillId="2" borderId="32" xfId="0" applyNumberFormat="1" applyFont="1" applyFill="1" applyBorder="1" applyAlignment="1">
      <alignment horizontal="distributed" vertical="center" justifyLastLine="1"/>
    </xf>
    <xf numFmtId="177" fontId="9" fillId="2" borderId="33" xfId="0" applyNumberFormat="1" applyFont="1" applyFill="1" applyBorder="1" applyAlignment="1">
      <alignment horizontal="distributed" vertical="center" justifyLastLine="1"/>
    </xf>
    <xf numFmtId="177" fontId="9" fillId="2" borderId="43" xfId="0" applyNumberFormat="1" applyFont="1" applyFill="1" applyBorder="1" applyAlignment="1">
      <alignment horizontal="distributed" vertical="center" justifyLastLine="1"/>
    </xf>
    <xf numFmtId="177" fontId="9" fillId="2" borderId="1" xfId="0" applyNumberFormat="1" applyFont="1" applyFill="1" applyBorder="1" applyAlignment="1">
      <alignment horizontal="distributed" vertical="center" justifyLastLine="1"/>
    </xf>
    <xf numFmtId="0" fontId="9" fillId="0" borderId="13" xfId="0" applyFont="1" applyBorder="1" applyAlignment="1">
      <alignment horizontal="distributed" vertical="center" indent="1"/>
    </xf>
    <xf numFmtId="0" fontId="9" fillId="0" borderId="7" xfId="0" applyFont="1" applyBorder="1" applyAlignment="1">
      <alignment horizontal="distributed" vertical="center" indent="1"/>
    </xf>
    <xf numFmtId="0" fontId="9" fillId="0" borderId="41" xfId="0" applyFont="1" applyBorder="1" applyAlignment="1">
      <alignment horizontal="distributed" vertical="center" justifyLastLine="1"/>
    </xf>
    <xf numFmtId="0" fontId="9" fillId="0" borderId="22" xfId="0" applyFont="1" applyBorder="1" applyAlignment="1">
      <alignment horizontal="distributed" vertical="center" indent="1"/>
    </xf>
    <xf numFmtId="0" fontId="9" fillId="0" borderId="10" xfId="0" applyFont="1" applyBorder="1" applyAlignment="1">
      <alignment horizontal="distributed" vertical="center" justifyLastLine="1"/>
    </xf>
    <xf numFmtId="177" fontId="9" fillId="0" borderId="31" xfId="0" applyNumberFormat="1" applyFont="1" applyBorder="1">
      <alignment vertical="center"/>
    </xf>
    <xf numFmtId="176" fontId="9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177" fontId="4" fillId="0" borderId="0" xfId="0" applyNumberFormat="1" applyFont="1">
      <alignment vertical="center"/>
    </xf>
    <xf numFmtId="178" fontId="0" fillId="0" borderId="6" xfId="3" applyNumberFormat="1" applyFont="1" applyBorder="1" applyProtection="1">
      <alignment vertical="center"/>
      <protection hidden="1"/>
    </xf>
    <xf numFmtId="180" fontId="6" fillId="0" borderId="1" xfId="0" applyNumberFormat="1" applyFont="1" applyBorder="1" applyAlignment="1" applyProtection="1">
      <alignment horizontal="center" vertical="center"/>
      <protection locked="0"/>
    </xf>
    <xf numFmtId="0" fontId="0" fillId="0" borderId="31" xfId="0" applyFont="1" applyBorder="1" applyAlignment="1" applyProtection="1">
      <alignment horizontal="left" vertical="center" indent="1"/>
    </xf>
    <xf numFmtId="176" fontId="10" fillId="0" borderId="0" xfId="0" applyNumberFormat="1" applyFont="1" applyAlignment="1">
      <alignment horizontal="distributed" vertical="center" indent="14"/>
    </xf>
    <xf numFmtId="0" fontId="9" fillId="0" borderId="31" xfId="0" applyFont="1" applyBorder="1">
      <alignment vertical="center"/>
    </xf>
    <xf numFmtId="0" fontId="13" fillId="0" borderId="0" xfId="0" applyFo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right" vertical="center"/>
    </xf>
    <xf numFmtId="0" fontId="15" fillId="0" borderId="0" xfId="0" applyFont="1" applyAlignment="1" applyProtection="1">
      <alignment horizontal="center"/>
    </xf>
    <xf numFmtId="0" fontId="13" fillId="2" borderId="21" xfId="0" applyFont="1" applyFill="1" applyBorder="1" applyAlignment="1" applyProtection="1">
      <alignment horizontal="distributed" vertical="center" justifyLastLine="1"/>
    </xf>
    <xf numFmtId="0" fontId="13" fillId="2" borderId="22" xfId="0" applyFont="1" applyFill="1" applyBorder="1" applyAlignment="1" applyProtection="1">
      <alignment horizontal="distributed" vertical="center" justifyLastLine="1"/>
    </xf>
    <xf numFmtId="0" fontId="13" fillId="2" borderId="23" xfId="0" applyFont="1" applyFill="1" applyBorder="1" applyAlignment="1" applyProtection="1">
      <alignment horizontal="distributed" vertical="center" justifyLastLine="1"/>
    </xf>
    <xf numFmtId="178" fontId="13" fillId="0" borderId="12" xfId="3" applyNumberFormat="1" applyFont="1" applyBorder="1" applyProtection="1">
      <alignment vertical="center"/>
      <protection hidden="1"/>
    </xf>
    <xf numFmtId="0" fontId="13" fillId="0" borderId="13" xfId="0" applyFont="1" applyBorder="1" applyAlignment="1" applyProtection="1">
      <alignment vertical="center" shrinkToFit="1"/>
      <protection locked="0"/>
    </xf>
    <xf numFmtId="0" fontId="13" fillId="0" borderId="11" xfId="0" applyFont="1" applyBorder="1" applyAlignment="1" applyProtection="1">
      <alignment horizontal="distributed" vertical="center" indent="1"/>
    </xf>
    <xf numFmtId="178" fontId="13" fillId="0" borderId="6" xfId="3" applyNumberFormat="1" applyFont="1" applyBorder="1" applyProtection="1">
      <alignment vertical="center"/>
      <protection hidden="1"/>
    </xf>
    <xf numFmtId="178" fontId="13" fillId="0" borderId="6" xfId="3" applyNumberFormat="1" applyFont="1" applyBorder="1" applyProtection="1">
      <alignment vertical="center"/>
      <protection locked="0"/>
    </xf>
    <xf numFmtId="0" fontId="13" fillId="0" borderId="7" xfId="0" applyFont="1" applyBorder="1" applyAlignment="1" applyProtection="1">
      <alignment vertical="center" shrinkToFit="1"/>
      <protection locked="0"/>
    </xf>
    <xf numFmtId="0" fontId="13" fillId="0" borderId="5" xfId="0" applyFont="1" applyBorder="1" applyAlignment="1" applyProtection="1">
      <alignment horizontal="distributed" vertical="center" indent="1"/>
    </xf>
    <xf numFmtId="178" fontId="13" fillId="0" borderId="9" xfId="3" applyNumberFormat="1" applyFont="1" applyBorder="1" applyProtection="1">
      <alignment vertical="center"/>
      <protection hidden="1"/>
    </xf>
    <xf numFmtId="0" fontId="13" fillId="0" borderId="10" xfId="0" applyFont="1" applyBorder="1" applyAlignment="1" applyProtection="1">
      <alignment vertical="center" shrinkToFit="1"/>
      <protection locked="0"/>
    </xf>
    <xf numFmtId="0" fontId="13" fillId="0" borderId="8" xfId="0" applyFont="1" applyBorder="1" applyAlignment="1" applyProtection="1">
      <alignment horizontal="distributed" vertical="center" indent="1"/>
    </xf>
    <xf numFmtId="178" fontId="13" fillId="0" borderId="9" xfId="3" applyNumberFormat="1" applyFont="1" applyBorder="1" applyProtection="1">
      <alignment vertical="center"/>
      <protection locked="0"/>
    </xf>
    <xf numFmtId="178" fontId="13" fillId="0" borderId="33" xfId="3" applyNumberFormat="1" applyFont="1" applyBorder="1" applyAlignment="1" applyProtection="1">
      <alignment vertical="center"/>
      <protection hidden="1"/>
    </xf>
    <xf numFmtId="0" fontId="13" fillId="0" borderId="34" xfId="0" applyFont="1" applyBorder="1" applyAlignment="1" applyProtection="1">
      <alignment vertical="center" shrinkToFit="1"/>
      <protection locked="0"/>
    </xf>
    <xf numFmtId="0" fontId="13" fillId="0" borderId="40" xfId="0" applyFont="1" applyBorder="1" applyAlignment="1" applyProtection="1">
      <alignment horizontal="distributed" vertical="center" justifyLastLine="1"/>
    </xf>
    <xf numFmtId="178" fontId="13" fillId="0" borderId="36" xfId="3" applyNumberFormat="1" applyFont="1" applyBorder="1" applyProtection="1">
      <alignment vertical="center"/>
      <protection hidden="1"/>
    </xf>
    <xf numFmtId="0" fontId="13" fillId="0" borderId="37" xfId="0" applyFont="1" applyBorder="1" applyAlignment="1" applyProtection="1">
      <alignment vertical="center" shrinkToFit="1"/>
      <protection locked="0"/>
    </xf>
    <xf numFmtId="0" fontId="13" fillId="0" borderId="0" xfId="0" applyFont="1" applyBorder="1" applyAlignment="1" applyProtection="1">
      <alignment horizontal="distributed" vertical="center" justifyLastLine="1"/>
    </xf>
    <xf numFmtId="178" fontId="13" fillId="0" borderId="0" xfId="3" applyNumberFormat="1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178" fontId="13" fillId="0" borderId="0" xfId="3" applyNumberFormat="1" applyFont="1" applyBorder="1" applyProtection="1">
      <alignment vertical="center"/>
    </xf>
    <xf numFmtId="0" fontId="13" fillId="0" borderId="0" xfId="0" applyFont="1" applyBorder="1" applyProtection="1">
      <alignment vertical="center"/>
    </xf>
    <xf numFmtId="0" fontId="13" fillId="2" borderId="38" xfId="0" applyFont="1" applyFill="1" applyBorder="1" applyAlignment="1" applyProtection="1">
      <alignment horizontal="distributed" vertical="center" justifyLastLine="1"/>
    </xf>
    <xf numFmtId="0" fontId="13" fillId="2" borderId="39" xfId="0" applyFont="1" applyFill="1" applyBorder="1" applyAlignment="1" applyProtection="1">
      <alignment horizontal="distributed" vertical="center" justifyLastLine="1"/>
    </xf>
    <xf numFmtId="0" fontId="13" fillId="0" borderId="11" xfId="0" applyFont="1" applyBorder="1" applyAlignment="1" applyProtection="1">
      <alignment horizontal="distributed" vertical="center" justifyLastLine="1"/>
    </xf>
    <xf numFmtId="178" fontId="13" fillId="0" borderId="12" xfId="3" applyNumberFormat="1" applyFont="1" applyBorder="1" applyProtection="1">
      <alignment vertical="center"/>
      <protection locked="0"/>
    </xf>
    <xf numFmtId="178" fontId="13" fillId="0" borderId="0" xfId="3" applyNumberFormat="1" applyFont="1" applyBorder="1" applyProtection="1">
      <alignment vertical="center"/>
      <protection hidden="1"/>
    </xf>
    <xf numFmtId="0" fontId="13" fillId="0" borderId="0" xfId="0" applyFont="1" applyBorder="1" applyAlignment="1" applyProtection="1">
      <alignment vertical="center" shrinkToFit="1"/>
      <protection locked="0"/>
    </xf>
    <xf numFmtId="0" fontId="13" fillId="0" borderId="0" xfId="0" applyFont="1" applyFill="1" applyBorder="1" applyAlignment="1" applyProtection="1">
      <alignment vertical="center"/>
    </xf>
    <xf numFmtId="0" fontId="13" fillId="2" borderId="50" xfId="0" applyFont="1" applyFill="1" applyBorder="1" applyAlignment="1" applyProtection="1">
      <alignment horizontal="distributed" vertical="center" justifyLastLine="1"/>
    </xf>
    <xf numFmtId="0" fontId="13" fillId="0" borderId="5" xfId="0" applyFont="1" applyBorder="1" applyAlignment="1" applyProtection="1">
      <alignment horizontal="left" vertical="center" indent="1"/>
    </xf>
    <xf numFmtId="178" fontId="13" fillId="0" borderId="6" xfId="3" applyNumberFormat="1" applyFont="1" applyBorder="1" applyAlignment="1" applyProtection="1">
      <alignment vertical="center"/>
      <protection hidden="1"/>
    </xf>
    <xf numFmtId="178" fontId="13" fillId="0" borderId="9" xfId="3" applyNumberFormat="1" applyFont="1" applyBorder="1" applyAlignment="1" applyProtection="1">
      <alignment vertical="center"/>
      <protection hidden="1"/>
    </xf>
    <xf numFmtId="178" fontId="13" fillId="0" borderId="31" xfId="0" applyNumberFormat="1" applyFont="1" applyBorder="1" applyAlignment="1" applyProtection="1">
      <alignment vertical="center"/>
    </xf>
    <xf numFmtId="178" fontId="13" fillId="0" borderId="31" xfId="3" applyNumberFormat="1" applyFont="1" applyBorder="1" applyAlignment="1" applyProtection="1">
      <alignment vertical="center"/>
      <protection hidden="1"/>
    </xf>
    <xf numFmtId="0" fontId="13" fillId="2" borderId="23" xfId="0" applyFont="1" applyFill="1" applyBorder="1" applyAlignment="1" applyProtection="1">
      <alignment horizontal="distributed" vertical="center" wrapText="1" justifyLastLine="1"/>
    </xf>
    <xf numFmtId="0" fontId="13" fillId="0" borderId="40" xfId="0" applyFont="1" applyBorder="1" applyAlignment="1">
      <alignment horizontal="distributed" vertical="center" justifyLastLine="1"/>
    </xf>
    <xf numFmtId="0" fontId="13" fillId="0" borderId="54" xfId="0" applyFont="1" applyBorder="1" applyAlignment="1" applyProtection="1">
      <alignment horizontal="left" vertical="center" indent="1" shrinkToFit="1"/>
      <protection locked="0"/>
    </xf>
    <xf numFmtId="0" fontId="13" fillId="0" borderId="0" xfId="0" applyFont="1" applyBorder="1" applyAlignment="1" applyProtection="1">
      <alignment vertical="center" shrinkToFit="1"/>
    </xf>
    <xf numFmtId="178" fontId="13" fillId="0" borderId="36" xfId="3" applyNumberFormat="1" applyFont="1" applyBorder="1" applyProtection="1">
      <alignment vertical="center"/>
      <protection locked="0"/>
    </xf>
    <xf numFmtId="0" fontId="13" fillId="0" borderId="0" xfId="0" applyFont="1" applyAlignment="1" applyProtection="1">
      <alignment horizontal="left" vertical="center" indent="12"/>
    </xf>
    <xf numFmtId="0" fontId="14" fillId="0" borderId="0" xfId="0" applyFont="1" applyAlignment="1" applyProtection="1">
      <alignment vertical="center"/>
    </xf>
    <xf numFmtId="0" fontId="13" fillId="0" borderId="0" xfId="0" applyFont="1" applyProtection="1">
      <alignment vertical="center"/>
    </xf>
    <xf numFmtId="179" fontId="13" fillId="0" borderId="0" xfId="0" applyNumberFormat="1" applyFont="1" applyAlignment="1" applyProtection="1">
      <alignment horizontal="left" vertical="center" indent="3"/>
      <protection locked="0"/>
    </xf>
    <xf numFmtId="0" fontId="13" fillId="0" borderId="0" xfId="0" applyFont="1" applyAlignment="1">
      <alignment horizontal="left" vertical="center" indent="3"/>
    </xf>
    <xf numFmtId="0" fontId="13" fillId="0" borderId="41" xfId="0" applyFont="1" applyBorder="1" applyAlignment="1" applyProtection="1">
      <alignment horizontal="left" vertical="center" wrapText="1" indent="1"/>
    </xf>
    <xf numFmtId="177" fontId="9" fillId="0" borderId="16" xfId="2" applyNumberFormat="1" applyFont="1" applyBorder="1">
      <alignment vertical="center"/>
    </xf>
    <xf numFmtId="177" fontId="9" fillId="0" borderId="12" xfId="2" applyNumberFormat="1" applyFont="1" applyBorder="1">
      <alignment vertical="center"/>
    </xf>
    <xf numFmtId="177" fontId="9" fillId="0" borderId="17" xfId="2" applyNumberFormat="1" applyFont="1" applyBorder="1">
      <alignment vertical="center"/>
    </xf>
    <xf numFmtId="177" fontId="9" fillId="0" borderId="44" xfId="2" applyNumberFormat="1" applyFont="1" applyBorder="1">
      <alignment vertical="center"/>
    </xf>
    <xf numFmtId="177" fontId="9" fillId="0" borderId="25" xfId="2" applyNumberFormat="1" applyFont="1" applyBorder="1">
      <alignment vertical="center"/>
    </xf>
    <xf numFmtId="177" fontId="9" fillId="0" borderId="6" xfId="2" applyNumberFormat="1" applyFont="1" applyBorder="1">
      <alignment vertical="center"/>
    </xf>
    <xf numFmtId="177" fontId="9" fillId="0" borderId="27" xfId="2" applyNumberFormat="1" applyFont="1" applyBorder="1">
      <alignment vertical="center"/>
    </xf>
    <xf numFmtId="177" fontId="9" fillId="0" borderId="45" xfId="2" applyNumberFormat="1" applyFont="1" applyBorder="1">
      <alignment vertical="center"/>
    </xf>
    <xf numFmtId="177" fontId="9" fillId="0" borderId="18" xfId="2" applyNumberFormat="1" applyFont="1" applyBorder="1">
      <alignment vertical="center"/>
    </xf>
    <xf numFmtId="177" fontId="9" fillId="0" borderId="19" xfId="2" applyNumberFormat="1" applyFont="1" applyBorder="1">
      <alignment vertical="center"/>
    </xf>
    <xf numFmtId="177" fontId="9" fillId="0" borderId="20" xfId="2" applyNumberFormat="1" applyFont="1" applyBorder="1">
      <alignment vertical="center"/>
    </xf>
    <xf numFmtId="177" fontId="9" fillId="0" borderId="46" xfId="2" applyNumberFormat="1" applyFont="1" applyBorder="1">
      <alignment vertical="center"/>
    </xf>
    <xf numFmtId="177" fontId="9" fillId="0" borderId="24" xfId="2" applyNumberFormat="1" applyFont="1" applyBorder="1">
      <alignment vertical="center"/>
    </xf>
    <xf numFmtId="177" fontId="9" fillId="0" borderId="21" xfId="2" applyNumberFormat="1" applyFont="1" applyBorder="1">
      <alignment vertical="center"/>
    </xf>
    <xf numFmtId="177" fontId="9" fillId="0" borderId="26" xfId="2" applyNumberFormat="1" applyFont="1" applyBorder="1">
      <alignment vertical="center"/>
    </xf>
    <xf numFmtId="177" fontId="9" fillId="0" borderId="47" xfId="2" applyNumberFormat="1" applyFont="1" applyBorder="1">
      <alignment vertical="center"/>
    </xf>
    <xf numFmtId="177" fontId="9" fillId="0" borderId="14" xfId="2" applyNumberFormat="1" applyFont="1" applyBorder="1">
      <alignment vertical="center"/>
    </xf>
    <xf numFmtId="177" fontId="9" fillId="0" borderId="9" xfId="2" applyNumberFormat="1" applyFont="1" applyBorder="1">
      <alignment vertical="center"/>
    </xf>
    <xf numFmtId="177" fontId="9" fillId="0" borderId="15" xfId="2" applyNumberFormat="1" applyFont="1" applyBorder="1">
      <alignment vertical="center"/>
    </xf>
    <xf numFmtId="177" fontId="9" fillId="0" borderId="48" xfId="2" applyNumberFormat="1" applyFont="1" applyBorder="1">
      <alignment vertical="center"/>
    </xf>
    <xf numFmtId="177" fontId="9" fillId="0" borderId="32" xfId="2" applyNumberFormat="1" applyFont="1" applyBorder="1">
      <alignment vertical="center"/>
    </xf>
    <xf numFmtId="177" fontId="9" fillId="0" borderId="33" xfId="2" applyNumberFormat="1" applyFont="1" applyBorder="1">
      <alignment vertical="center"/>
    </xf>
    <xf numFmtId="177" fontId="9" fillId="0" borderId="43" xfId="2" applyNumberFormat="1" applyFont="1" applyBorder="1">
      <alignment vertical="center"/>
    </xf>
    <xf numFmtId="177" fontId="9" fillId="0" borderId="1" xfId="2" applyNumberFormat="1" applyFont="1" applyBorder="1">
      <alignment vertical="center"/>
    </xf>
    <xf numFmtId="177" fontId="9" fillId="0" borderId="33" xfId="0" applyNumberFormat="1" applyFont="1" applyBorder="1">
      <alignment vertical="center"/>
    </xf>
    <xf numFmtId="177" fontId="9" fillId="0" borderId="43" xfId="0" applyNumberFormat="1" applyFont="1" applyBorder="1">
      <alignment vertical="center"/>
    </xf>
    <xf numFmtId="177" fontId="9" fillId="0" borderId="49" xfId="0" applyNumberFormat="1" applyFont="1" applyBorder="1">
      <alignment vertical="center"/>
    </xf>
    <xf numFmtId="177" fontId="9" fillId="0" borderId="50" xfId="2" applyNumberFormat="1" applyFont="1" applyBorder="1">
      <alignment vertical="center"/>
    </xf>
    <xf numFmtId="177" fontId="9" fillId="0" borderId="51" xfId="2" applyNumberFormat="1" applyFont="1" applyBorder="1">
      <alignment vertical="center"/>
    </xf>
    <xf numFmtId="177" fontId="9" fillId="0" borderId="52" xfId="2" applyNumberFormat="1" applyFont="1" applyBorder="1">
      <alignment vertical="center"/>
    </xf>
    <xf numFmtId="177" fontId="9" fillId="0" borderId="49" xfId="2" applyNumberFormat="1" applyFont="1" applyBorder="1">
      <alignment vertical="center"/>
    </xf>
    <xf numFmtId="177" fontId="9" fillId="0" borderId="4" xfId="0" applyNumberFormat="1" applyFont="1" applyBorder="1">
      <alignment vertical="center"/>
    </xf>
    <xf numFmtId="0" fontId="9" fillId="0" borderId="0" xfId="0" applyFont="1" applyBorder="1">
      <alignment vertical="center"/>
    </xf>
    <xf numFmtId="0" fontId="9" fillId="0" borderId="2" xfId="0" applyFont="1" applyBorder="1">
      <alignment vertical="center"/>
    </xf>
    <xf numFmtId="177" fontId="9" fillId="0" borderId="2" xfId="0" applyNumberFormat="1" applyFont="1" applyBorder="1">
      <alignment vertical="center"/>
    </xf>
    <xf numFmtId="177" fontId="9" fillId="0" borderId="0" xfId="0" applyNumberFormat="1" applyFont="1" applyBorder="1">
      <alignment vertical="center"/>
    </xf>
    <xf numFmtId="177" fontId="9" fillId="0" borderId="56" xfId="2" applyNumberFormat="1" applyFont="1" applyBorder="1">
      <alignment vertical="center"/>
    </xf>
    <xf numFmtId="177" fontId="9" fillId="0" borderId="32" xfId="2" applyNumberFormat="1" applyFont="1" applyBorder="1" applyAlignment="1">
      <alignment vertical="center" shrinkToFit="1"/>
    </xf>
    <xf numFmtId="177" fontId="9" fillId="0" borderId="33" xfId="2" applyNumberFormat="1" applyFont="1" applyBorder="1" applyAlignment="1">
      <alignment vertical="center" shrinkToFit="1"/>
    </xf>
    <xf numFmtId="177" fontId="9" fillId="0" borderId="43" xfId="2" applyNumberFormat="1" applyFont="1" applyBorder="1" applyAlignment="1">
      <alignment vertical="center" shrinkToFit="1"/>
    </xf>
    <xf numFmtId="177" fontId="9" fillId="0" borderId="49" xfId="2" applyNumberFormat="1" applyFont="1" applyBorder="1" applyAlignment="1">
      <alignment vertical="center" shrinkToFit="1"/>
    </xf>
    <xf numFmtId="177" fontId="9" fillId="0" borderId="53" xfId="2" applyNumberFormat="1" applyFont="1" applyBorder="1">
      <alignment vertical="center"/>
    </xf>
    <xf numFmtId="177" fontId="16" fillId="0" borderId="0" xfId="0" applyNumberFormat="1" applyFont="1">
      <alignment vertical="center"/>
    </xf>
    <xf numFmtId="0" fontId="13" fillId="2" borderId="23" xfId="0" applyFont="1" applyFill="1" applyBorder="1" applyAlignment="1" applyProtection="1">
      <alignment horizontal="distributed" vertical="center" justifyLastLine="1"/>
    </xf>
    <xf numFmtId="0" fontId="13" fillId="2" borderId="21" xfId="0" applyFont="1" applyFill="1" applyBorder="1" applyAlignment="1" applyProtection="1">
      <alignment horizontal="distributed" vertical="center" justifyLastLine="1"/>
    </xf>
    <xf numFmtId="178" fontId="13" fillId="0" borderId="19" xfId="3" applyNumberFormat="1" applyFont="1" applyBorder="1" applyAlignment="1" applyProtection="1">
      <alignment vertical="center"/>
      <protection hidden="1"/>
    </xf>
    <xf numFmtId="0" fontId="0" fillId="0" borderId="31" xfId="0" applyBorder="1" applyAlignment="1">
      <alignment horizontal="left" vertical="center" indent="1"/>
    </xf>
    <xf numFmtId="0" fontId="0" fillId="0" borderId="57" xfId="0" applyBorder="1" applyAlignment="1">
      <alignment horizontal="left" vertical="center" wrapText="1" indent="1"/>
    </xf>
    <xf numFmtId="0" fontId="0" fillId="0" borderId="28" xfId="0" applyFont="1" applyBorder="1" applyAlignment="1" applyProtection="1">
      <alignment horizontal="left" vertical="center" indent="3"/>
    </xf>
    <xf numFmtId="0" fontId="0" fillId="0" borderId="8" xfId="0" applyFont="1" applyBorder="1" applyAlignment="1" applyProtection="1">
      <alignment horizontal="left" vertical="center" indent="3"/>
    </xf>
    <xf numFmtId="0" fontId="0" fillId="0" borderId="58" xfId="0" applyFont="1" applyBorder="1" applyAlignment="1" applyProtection="1">
      <alignment horizontal="left" vertical="center" indent="1"/>
    </xf>
    <xf numFmtId="178" fontId="13" fillId="0" borderId="59" xfId="3" applyNumberFormat="1" applyFont="1" applyBorder="1" applyAlignment="1" applyProtection="1">
      <alignment vertical="center"/>
      <protection hidden="1"/>
    </xf>
    <xf numFmtId="178" fontId="13" fillId="0" borderId="25" xfId="3" applyNumberFormat="1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distributed" indent="6"/>
      <protection locked="0"/>
    </xf>
    <xf numFmtId="181" fontId="13" fillId="0" borderId="9" xfId="3" applyNumberFormat="1" applyFont="1" applyBorder="1" applyAlignment="1" applyProtection="1">
      <alignment vertical="center"/>
      <protection locked="0" hidden="1"/>
    </xf>
    <xf numFmtId="178" fontId="13" fillId="0" borderId="19" xfId="3" applyNumberFormat="1" applyFont="1" applyBorder="1" applyAlignment="1" applyProtection="1">
      <alignment vertical="center"/>
      <protection locked="0" hidden="1"/>
    </xf>
    <xf numFmtId="0" fontId="13" fillId="0" borderId="7" xfId="0" applyNumberFormat="1" applyFont="1" applyBorder="1" applyAlignment="1" applyProtection="1">
      <alignment vertical="center" shrinkToFit="1"/>
      <protection hidden="1"/>
    </xf>
    <xf numFmtId="178" fontId="13" fillId="0" borderId="6" xfId="0" applyNumberFormat="1" applyFont="1" applyBorder="1" applyAlignment="1" applyProtection="1">
      <alignment vertical="center"/>
      <protection hidden="1"/>
    </xf>
    <xf numFmtId="178" fontId="13" fillId="0" borderId="19" xfId="0" applyNumberFormat="1" applyFont="1" applyBorder="1" applyAlignment="1" applyProtection="1">
      <alignment vertical="center"/>
      <protection hidden="1"/>
    </xf>
    <xf numFmtId="178" fontId="13" fillId="0" borderId="59" xfId="0" applyNumberFormat="1" applyFont="1" applyBorder="1" applyAlignment="1" applyProtection="1">
      <alignment vertical="center"/>
      <protection hidden="1"/>
    </xf>
    <xf numFmtId="178" fontId="13" fillId="0" borderId="9" xfId="0" applyNumberFormat="1" applyFont="1" applyBorder="1" applyAlignment="1" applyProtection="1">
      <alignment vertical="center"/>
      <protection hidden="1"/>
    </xf>
    <xf numFmtId="0" fontId="13" fillId="0" borderId="57" xfId="0" applyFont="1" applyBorder="1" applyAlignment="1" applyProtection="1">
      <alignment horizontal="left" vertical="center" wrapText="1" indent="1"/>
      <protection hidden="1"/>
    </xf>
    <xf numFmtId="0" fontId="0" fillId="0" borderId="37" xfId="0" applyBorder="1" applyAlignment="1" applyProtection="1">
      <alignment horizontal="left" vertical="center" indent="1"/>
      <protection hidden="1"/>
    </xf>
    <xf numFmtId="0" fontId="13" fillId="0" borderId="0" xfId="0" applyFo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right" vertical="center"/>
      <protection hidden="1"/>
    </xf>
    <xf numFmtId="180" fontId="6" fillId="0" borderId="1" xfId="0" applyNumberFormat="1" applyFont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3" fillId="2" borderId="21" xfId="0" applyFont="1" applyFill="1" applyBorder="1" applyAlignment="1" applyProtection="1">
      <alignment horizontal="distributed" vertical="center" justifyLastLine="1"/>
      <protection hidden="1"/>
    </xf>
    <xf numFmtId="0" fontId="13" fillId="2" borderId="22" xfId="0" applyFont="1" applyFill="1" applyBorder="1" applyAlignment="1" applyProtection="1">
      <alignment horizontal="distributed" vertical="center" justifyLastLine="1"/>
      <protection hidden="1"/>
    </xf>
    <xf numFmtId="0" fontId="13" fillId="2" borderId="23" xfId="0" applyFont="1" applyFill="1" applyBorder="1" applyAlignment="1" applyProtection="1">
      <alignment horizontal="distributed" vertical="center" justifyLastLine="1"/>
      <protection hidden="1"/>
    </xf>
    <xf numFmtId="0" fontId="13" fillId="0" borderId="13" xfId="0" applyFont="1" applyBorder="1" applyAlignment="1" applyProtection="1">
      <alignment vertical="center" shrinkToFit="1"/>
      <protection hidden="1"/>
    </xf>
    <xf numFmtId="0" fontId="13" fillId="0" borderId="11" xfId="0" applyFont="1" applyBorder="1" applyAlignment="1" applyProtection="1">
      <alignment horizontal="distributed" vertical="center" indent="1"/>
      <protection hidden="1"/>
    </xf>
    <xf numFmtId="0" fontId="0" fillId="0" borderId="7" xfId="0" applyFont="1" applyBorder="1" applyAlignment="1" applyProtection="1">
      <alignment vertical="center" shrinkToFit="1"/>
      <protection hidden="1"/>
    </xf>
    <xf numFmtId="0" fontId="13" fillId="0" borderId="5" xfId="0" applyFont="1" applyBorder="1" applyAlignment="1" applyProtection="1">
      <alignment horizontal="distributed" vertical="center" indent="1"/>
      <protection hidden="1"/>
    </xf>
    <xf numFmtId="0" fontId="13" fillId="0" borderId="7" xfId="0" applyFont="1" applyBorder="1" applyAlignment="1" applyProtection="1">
      <alignment vertical="center" shrinkToFit="1"/>
      <protection hidden="1"/>
    </xf>
    <xf numFmtId="0" fontId="13" fillId="0" borderId="10" xfId="0" applyFont="1" applyBorder="1" applyAlignment="1" applyProtection="1">
      <alignment vertical="center" shrinkToFit="1"/>
      <protection hidden="1"/>
    </xf>
    <xf numFmtId="0" fontId="13" fillId="0" borderId="8" xfId="0" applyFont="1" applyBorder="1" applyAlignment="1" applyProtection="1">
      <alignment horizontal="distributed" vertical="center" indent="1"/>
      <protection hidden="1"/>
    </xf>
    <xf numFmtId="0" fontId="13" fillId="0" borderId="34" xfId="0" applyFont="1" applyBorder="1" applyAlignment="1" applyProtection="1">
      <alignment vertical="center" shrinkToFit="1"/>
      <protection hidden="1"/>
    </xf>
    <xf numFmtId="0" fontId="13" fillId="0" borderId="40" xfId="0" applyFont="1" applyBorder="1" applyAlignment="1" applyProtection="1">
      <alignment horizontal="distributed" vertical="center" justifyLastLine="1"/>
      <protection hidden="1"/>
    </xf>
    <xf numFmtId="0" fontId="13" fillId="0" borderId="37" xfId="0" applyFont="1" applyBorder="1" applyAlignment="1" applyProtection="1">
      <alignment vertical="center" shrinkToFit="1"/>
      <protection hidden="1"/>
    </xf>
    <xf numFmtId="0" fontId="13" fillId="0" borderId="0" xfId="0" applyFont="1" applyBorder="1" applyAlignment="1" applyProtection="1">
      <alignment horizontal="distributed" vertical="center" justifyLastLine="1"/>
      <protection hidden="1"/>
    </xf>
    <xf numFmtId="178" fontId="13" fillId="0" borderId="0" xfId="3" applyNumberFormat="1" applyFont="1" applyBorder="1" applyAlignment="1" applyProtection="1">
      <alignment vertical="center"/>
      <protection hidden="1"/>
    </xf>
    <xf numFmtId="0" fontId="13" fillId="0" borderId="0" xfId="0" applyFont="1" applyBorder="1" applyAlignment="1" applyProtection="1">
      <alignment vertical="center"/>
      <protection hidden="1"/>
    </xf>
    <xf numFmtId="0" fontId="13" fillId="0" borderId="0" xfId="0" applyFont="1" applyBorder="1" applyProtection="1">
      <alignment vertical="center"/>
      <protection hidden="1"/>
    </xf>
    <xf numFmtId="0" fontId="13" fillId="2" borderId="38" xfId="0" applyFont="1" applyFill="1" applyBorder="1" applyAlignment="1" applyProtection="1">
      <alignment horizontal="distributed" vertical="center" justifyLastLine="1"/>
      <protection hidden="1"/>
    </xf>
    <xf numFmtId="0" fontId="13" fillId="2" borderId="39" xfId="0" applyFont="1" applyFill="1" applyBorder="1" applyAlignment="1" applyProtection="1">
      <alignment horizontal="distributed" vertical="center" justifyLastLine="1"/>
      <protection hidden="1"/>
    </xf>
    <xf numFmtId="0" fontId="13" fillId="0" borderId="11" xfId="0" applyFont="1" applyBorder="1" applyAlignment="1" applyProtection="1">
      <alignment horizontal="distributed" vertical="center" justifyLastLine="1"/>
      <protection hidden="1"/>
    </xf>
    <xf numFmtId="0" fontId="13" fillId="0" borderId="0" xfId="0" applyFont="1" applyBorder="1" applyAlignment="1" applyProtection="1">
      <alignment vertical="center" shrinkToFit="1"/>
      <protection hidden="1"/>
    </xf>
    <xf numFmtId="0" fontId="13" fillId="0" borderId="0" xfId="0" applyFont="1" applyFill="1" applyBorder="1" applyAlignment="1" applyProtection="1">
      <alignment vertical="center"/>
      <protection hidden="1"/>
    </xf>
    <xf numFmtId="0" fontId="13" fillId="2" borderId="50" xfId="0" applyFont="1" applyFill="1" applyBorder="1" applyAlignment="1" applyProtection="1">
      <alignment horizontal="distributed" vertical="center" justifyLastLine="1"/>
      <protection hidden="1"/>
    </xf>
    <xf numFmtId="0" fontId="13" fillId="0" borderId="5" xfId="0" applyFont="1" applyBorder="1" applyAlignment="1" applyProtection="1">
      <alignment horizontal="left" vertical="center" indent="1"/>
      <protection hidden="1"/>
    </xf>
    <xf numFmtId="0" fontId="13" fillId="0" borderId="41" xfId="0" applyFont="1" applyBorder="1" applyAlignment="1" applyProtection="1">
      <alignment horizontal="left" vertical="center" wrapText="1" indent="1"/>
      <protection hidden="1"/>
    </xf>
    <xf numFmtId="0" fontId="0" fillId="0" borderId="58" xfId="0" applyFont="1" applyBorder="1" applyAlignment="1" applyProtection="1">
      <alignment horizontal="left" vertical="center" indent="1"/>
      <protection hidden="1"/>
    </xf>
    <xf numFmtId="0" fontId="0" fillId="0" borderId="57" xfId="0" applyBorder="1" applyAlignment="1" applyProtection="1">
      <alignment horizontal="left" vertical="center" wrapText="1" indent="1"/>
      <protection hidden="1"/>
    </xf>
    <xf numFmtId="0" fontId="0" fillId="0" borderId="28" xfId="0" applyFont="1" applyBorder="1" applyAlignment="1" applyProtection="1">
      <alignment horizontal="left" vertical="center" indent="3"/>
      <protection hidden="1"/>
    </xf>
    <xf numFmtId="0" fontId="0" fillId="0" borderId="8" xfId="0" applyFont="1" applyBorder="1" applyAlignment="1" applyProtection="1">
      <alignment horizontal="left" vertical="center" indent="3"/>
      <protection hidden="1"/>
    </xf>
    <xf numFmtId="178" fontId="0" fillId="0" borderId="9" xfId="0" applyNumberFormat="1" applyFont="1" applyBorder="1" applyAlignment="1" applyProtection="1">
      <alignment vertical="center"/>
      <protection hidden="1"/>
    </xf>
    <xf numFmtId="0" fontId="0" fillId="0" borderId="31" xfId="0" applyFont="1" applyBorder="1" applyAlignment="1" applyProtection="1">
      <alignment horizontal="left" vertical="center" indent="1"/>
      <protection hidden="1"/>
    </xf>
    <xf numFmtId="178" fontId="13" fillId="0" borderId="31" xfId="0" applyNumberFormat="1" applyFont="1" applyBorder="1" applyAlignment="1" applyProtection="1">
      <alignment vertical="center"/>
      <protection hidden="1"/>
    </xf>
    <xf numFmtId="0" fontId="0" fillId="0" borderId="31" xfId="0" applyBorder="1" applyAlignment="1" applyProtection="1">
      <alignment horizontal="left" vertical="center" indent="1"/>
      <protection hidden="1"/>
    </xf>
    <xf numFmtId="0" fontId="13" fillId="2" borderId="23" xfId="0" applyFont="1" applyFill="1" applyBorder="1" applyAlignment="1" applyProtection="1">
      <alignment horizontal="distributed" vertical="center" wrapText="1" justifyLastLine="1"/>
      <protection hidden="1"/>
    </xf>
    <xf numFmtId="181" fontId="13" fillId="0" borderId="9" xfId="3" applyNumberFormat="1" applyFont="1" applyBorder="1" applyAlignment="1" applyProtection="1">
      <alignment vertical="center"/>
      <protection hidden="1"/>
    </xf>
    <xf numFmtId="0" fontId="13" fillId="0" borderId="54" xfId="0" applyFont="1" applyBorder="1" applyAlignment="1" applyProtection="1">
      <alignment horizontal="left" vertical="center" indent="1" shrinkToFit="1"/>
      <protection hidden="1"/>
    </xf>
    <xf numFmtId="0" fontId="0" fillId="0" borderId="10" xfId="0" applyFont="1" applyBorder="1" applyAlignment="1" applyProtection="1">
      <alignment vertical="center" shrinkToFit="1"/>
      <protection hidden="1"/>
    </xf>
    <xf numFmtId="0" fontId="2" fillId="0" borderId="0" xfId="0" applyFont="1" applyAlignment="1" applyProtection="1">
      <alignment horizontal="distributed" indent="6"/>
      <protection hidden="1"/>
    </xf>
    <xf numFmtId="179" fontId="13" fillId="0" borderId="0" xfId="0" applyNumberFormat="1" applyFont="1" applyAlignment="1" applyProtection="1">
      <alignment horizontal="left" vertical="center" indent="3"/>
      <protection hidden="1"/>
    </xf>
    <xf numFmtId="0" fontId="13" fillId="0" borderId="0" xfId="0" applyFont="1" applyAlignment="1" applyProtection="1">
      <alignment horizontal="left" vertical="center" indent="3"/>
      <protection hidden="1"/>
    </xf>
    <xf numFmtId="0" fontId="13" fillId="0" borderId="0" xfId="0" applyFont="1" applyAlignment="1" applyProtection="1">
      <alignment horizontal="left" vertical="center" indent="12"/>
      <protection hidden="1"/>
    </xf>
    <xf numFmtId="0" fontId="0" fillId="0" borderId="37" xfId="0" applyFont="1" applyBorder="1" applyAlignment="1" applyProtection="1">
      <alignment vertical="center" shrinkToFit="1"/>
      <protection hidden="1"/>
    </xf>
    <xf numFmtId="0" fontId="14" fillId="0" borderId="0" xfId="0" applyFont="1" applyAlignment="1" applyProtection="1">
      <alignment vertical="center"/>
      <protection hidden="1"/>
    </xf>
    <xf numFmtId="0" fontId="9" fillId="0" borderId="4" xfId="0" applyFont="1" applyBorder="1">
      <alignment vertical="center"/>
    </xf>
    <xf numFmtId="0" fontId="9" fillId="0" borderId="0" xfId="0" applyFont="1">
      <alignment vertical="center"/>
    </xf>
    <xf numFmtId="0" fontId="9" fillId="0" borderId="22" xfId="0" applyFont="1" applyBorder="1" applyAlignment="1">
      <alignment horizontal="left" vertical="center" indent="2"/>
    </xf>
    <xf numFmtId="0" fontId="9" fillId="0" borderId="13" xfId="0" applyFont="1" applyBorder="1" applyAlignment="1">
      <alignment horizontal="left" vertical="center" indent="2"/>
    </xf>
    <xf numFmtId="0" fontId="9" fillId="0" borderId="41" xfId="0" applyFont="1" applyBorder="1" applyAlignment="1">
      <alignment horizontal="left" vertical="center" indent="2"/>
    </xf>
    <xf numFmtId="177" fontId="9" fillId="2" borderId="31" xfId="0" applyNumberFormat="1" applyFont="1" applyFill="1" applyBorder="1" applyAlignment="1">
      <alignment horizontal="distributed" vertical="center" justifyLastLine="1"/>
    </xf>
    <xf numFmtId="177" fontId="9" fillId="0" borderId="60" xfId="2" applyNumberFormat="1" applyFont="1" applyBorder="1">
      <alignment vertical="center"/>
    </xf>
    <xf numFmtId="177" fontId="9" fillId="0" borderId="59" xfId="2" applyNumberFormat="1" applyFont="1" applyBorder="1">
      <alignment vertical="center"/>
    </xf>
    <xf numFmtId="177" fontId="9" fillId="0" borderId="61" xfId="2" applyNumberFormat="1" applyFont="1" applyBorder="1">
      <alignment vertical="center"/>
    </xf>
    <xf numFmtId="177" fontId="9" fillId="0" borderId="62" xfId="2" applyNumberFormat="1" applyFont="1" applyBorder="1">
      <alignment vertical="center"/>
    </xf>
    <xf numFmtId="177" fontId="9" fillId="0" borderId="63" xfId="2" applyNumberFormat="1" applyFont="1" applyBorder="1">
      <alignment vertical="center"/>
    </xf>
    <xf numFmtId="177" fontId="9" fillId="0" borderId="31" xfId="2" applyNumberFormat="1" applyFont="1" applyBorder="1">
      <alignment vertical="center"/>
    </xf>
    <xf numFmtId="177" fontId="9" fillId="0" borderId="52" xfId="2" quotePrefix="1" applyNumberFormat="1" applyFont="1" applyBorder="1">
      <alignment vertical="center"/>
    </xf>
    <xf numFmtId="177" fontId="9" fillId="0" borderId="19" xfId="2" quotePrefix="1" applyNumberFormat="1" applyFont="1" applyBorder="1">
      <alignment vertical="center"/>
    </xf>
    <xf numFmtId="177" fontId="9" fillId="0" borderId="16" xfId="2" applyNumberFormat="1" applyFont="1" applyBorder="1">
      <alignment vertical="center"/>
    </xf>
    <xf numFmtId="177" fontId="9" fillId="0" borderId="12" xfId="2" applyNumberFormat="1" applyFont="1" applyBorder="1">
      <alignment vertical="center"/>
    </xf>
    <xf numFmtId="177" fontId="9" fillId="0" borderId="17" xfId="2" applyNumberFormat="1" applyFont="1" applyBorder="1">
      <alignment vertical="center"/>
    </xf>
    <xf numFmtId="177" fontId="9" fillId="0" borderId="25" xfId="2" applyNumberFormat="1" applyFont="1" applyBorder="1">
      <alignment vertical="center"/>
    </xf>
    <xf numFmtId="177" fontId="9" fillId="0" borderId="6" xfId="2" applyNumberFormat="1" applyFont="1" applyBorder="1">
      <alignment vertical="center"/>
    </xf>
    <xf numFmtId="177" fontId="9" fillId="0" borderId="27" xfId="2" applyNumberFormat="1" applyFont="1" applyBorder="1">
      <alignment vertical="center"/>
    </xf>
    <xf numFmtId="177" fontId="9" fillId="0" borderId="18" xfId="2" applyNumberFormat="1" applyFont="1" applyBorder="1">
      <alignment vertical="center"/>
    </xf>
    <xf numFmtId="177" fontId="9" fillId="0" borderId="19" xfId="2" applyNumberFormat="1" applyFont="1" applyBorder="1">
      <alignment vertical="center"/>
    </xf>
    <xf numFmtId="177" fontId="9" fillId="0" borderId="20" xfId="2" applyNumberFormat="1" applyFont="1" applyBorder="1">
      <alignment vertical="center"/>
    </xf>
    <xf numFmtId="177" fontId="9" fillId="0" borderId="24" xfId="2" applyNumberFormat="1" applyFont="1" applyBorder="1">
      <alignment vertical="center"/>
    </xf>
    <xf numFmtId="177" fontId="9" fillId="0" borderId="21" xfId="2" applyNumberFormat="1" applyFont="1" applyBorder="1">
      <alignment vertical="center"/>
    </xf>
    <xf numFmtId="177" fontId="9" fillId="0" borderId="26" xfId="2" applyNumberFormat="1" applyFont="1" applyBorder="1">
      <alignment vertical="center"/>
    </xf>
    <xf numFmtId="177" fontId="9" fillId="0" borderId="14" xfId="2" applyNumberFormat="1" applyFont="1" applyBorder="1">
      <alignment vertical="center"/>
    </xf>
    <xf numFmtId="177" fontId="9" fillId="0" borderId="9" xfId="2" applyNumberFormat="1" applyFont="1" applyBorder="1">
      <alignment vertical="center"/>
    </xf>
    <xf numFmtId="177" fontId="9" fillId="0" borderId="15" xfId="2" applyNumberFormat="1" applyFont="1" applyBorder="1">
      <alignment vertical="center"/>
    </xf>
    <xf numFmtId="177" fontId="9" fillId="0" borderId="32" xfId="2" applyNumberFormat="1" applyFont="1" applyBorder="1">
      <alignment vertical="center"/>
    </xf>
    <xf numFmtId="177" fontId="9" fillId="0" borderId="33" xfId="2" applyNumberFormat="1" applyFont="1" applyBorder="1">
      <alignment vertical="center"/>
    </xf>
    <xf numFmtId="177" fontId="9" fillId="0" borderId="43" xfId="2" applyNumberFormat="1" applyFont="1" applyBorder="1">
      <alignment vertical="center"/>
    </xf>
    <xf numFmtId="0" fontId="0" fillId="0" borderId="0" xfId="0" applyFont="1" applyProtection="1">
      <alignment vertical="center"/>
    </xf>
    <xf numFmtId="177" fontId="9" fillId="0" borderId="32" xfId="0" applyNumberFormat="1" applyFont="1" applyBorder="1">
      <alignment vertical="center"/>
    </xf>
    <xf numFmtId="177" fontId="9" fillId="0" borderId="64" xfId="0" applyNumberFormat="1" applyFont="1" applyBorder="1">
      <alignment vertical="center"/>
    </xf>
    <xf numFmtId="177" fontId="9" fillId="0" borderId="42" xfId="0" applyNumberFormat="1" applyFont="1" applyBorder="1">
      <alignment vertical="center"/>
    </xf>
    <xf numFmtId="177" fontId="9" fillId="0" borderId="18" xfId="2" quotePrefix="1" applyNumberFormat="1" applyFont="1" applyBorder="1">
      <alignment vertical="center"/>
    </xf>
    <xf numFmtId="177" fontId="9" fillId="0" borderId="65" xfId="2" applyNumberFormat="1" applyFont="1" applyBorder="1">
      <alignment vertical="center"/>
    </xf>
    <xf numFmtId="177" fontId="9" fillId="0" borderId="66" xfId="2" applyNumberFormat="1" applyFont="1" applyBorder="1">
      <alignment vertical="center"/>
    </xf>
    <xf numFmtId="177" fontId="9" fillId="0" borderId="67" xfId="2" applyNumberFormat="1" applyFont="1" applyBorder="1">
      <alignment vertical="center"/>
    </xf>
    <xf numFmtId="178" fontId="13" fillId="0" borderId="68" xfId="3" applyNumberFormat="1" applyFont="1" applyBorder="1" applyProtection="1">
      <alignment vertical="center"/>
      <protection hidden="1"/>
    </xf>
    <xf numFmtId="178" fontId="13" fillId="0" borderId="33" xfId="3" applyNumberFormat="1" applyFont="1" applyBorder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11" xfId="0" applyFont="1" applyBorder="1" applyAlignment="1">
      <alignment vertical="center" textRotation="255"/>
    </xf>
    <xf numFmtId="0" fontId="9" fillId="0" borderId="5" xfId="0" applyFont="1" applyBorder="1" applyAlignment="1">
      <alignment vertical="center" textRotation="255"/>
    </xf>
    <xf numFmtId="0" fontId="9" fillId="0" borderId="28" xfId="0" applyFont="1" applyBorder="1" applyAlignment="1">
      <alignment vertical="center" textRotation="255"/>
    </xf>
    <xf numFmtId="176" fontId="10" fillId="0" borderId="0" xfId="0" applyNumberFormat="1" applyFont="1" applyAlignment="1">
      <alignment horizontal="distributed" vertical="center" indent="14"/>
    </xf>
    <xf numFmtId="0" fontId="9" fillId="2" borderId="35" xfId="0" applyFont="1" applyFill="1" applyBorder="1" applyAlignment="1">
      <alignment horizontal="distributed" vertical="center" justifyLastLine="1"/>
    </xf>
    <xf numFmtId="0" fontId="9" fillId="2" borderId="34" xfId="0" applyFont="1" applyFill="1" applyBorder="1" applyAlignment="1">
      <alignment horizontal="distributed" vertical="center" justifyLastLine="1"/>
    </xf>
    <xf numFmtId="0" fontId="9" fillId="0" borderId="1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30" xfId="0" applyFont="1" applyBorder="1" applyAlignment="1">
      <alignment horizontal="distributed" vertical="center" justifyLastLine="1"/>
    </xf>
    <xf numFmtId="0" fontId="9" fillId="0" borderId="49" xfId="0" applyFont="1" applyBorder="1" applyAlignment="1">
      <alignment horizontal="distributed" vertical="center" justifyLastLine="1"/>
    </xf>
    <xf numFmtId="0" fontId="9" fillId="0" borderId="35" xfId="0" applyFont="1" applyBorder="1" applyAlignment="1">
      <alignment horizontal="distributed" vertical="center" justifyLastLine="1"/>
    </xf>
    <xf numFmtId="0" fontId="9" fillId="0" borderId="34" xfId="0" applyFont="1" applyBorder="1" applyAlignment="1">
      <alignment horizontal="distributed" vertical="center" justifyLastLine="1"/>
    </xf>
    <xf numFmtId="0" fontId="9" fillId="0" borderId="23" xfId="0" applyFont="1" applyBorder="1" applyAlignment="1">
      <alignment vertical="center" textRotation="255"/>
    </xf>
    <xf numFmtId="0" fontId="9" fillId="0" borderId="8" xfId="0" applyFont="1" applyBorder="1" applyAlignment="1">
      <alignment vertical="center" textRotation="255"/>
    </xf>
    <xf numFmtId="0" fontId="9" fillId="0" borderId="35" xfId="0" applyFont="1" applyBorder="1" applyAlignment="1">
      <alignment horizontal="distributed" vertical="center" indent="2"/>
    </xf>
    <xf numFmtId="0" fontId="9" fillId="0" borderId="34" xfId="0" applyFont="1" applyBorder="1" applyAlignment="1">
      <alignment horizontal="distributed" vertical="center" indent="2"/>
    </xf>
    <xf numFmtId="0" fontId="9" fillId="0" borderId="23" xfId="0" applyFont="1" applyBorder="1" applyAlignment="1">
      <alignment horizontal="distributed" vertical="center" indent="2"/>
    </xf>
    <xf numFmtId="0" fontId="9" fillId="0" borderId="22" xfId="0" applyFont="1" applyBorder="1" applyAlignment="1">
      <alignment horizontal="distributed" vertical="center" indent="2"/>
    </xf>
    <xf numFmtId="0" fontId="9" fillId="0" borderId="5" xfId="0" applyFont="1" applyBorder="1" applyAlignment="1">
      <alignment horizontal="distributed" vertical="center" indent="2"/>
    </xf>
    <xf numFmtId="0" fontId="9" fillId="0" borderId="7" xfId="0" applyFont="1" applyBorder="1" applyAlignment="1">
      <alignment horizontal="distributed" vertical="center" indent="2"/>
    </xf>
    <xf numFmtId="0" fontId="9" fillId="0" borderId="28" xfId="0" applyFont="1" applyBorder="1" applyAlignment="1">
      <alignment horizontal="distributed" vertical="center" indent="2"/>
    </xf>
    <xf numFmtId="0" fontId="9" fillId="0" borderId="41" xfId="0" applyFont="1" applyBorder="1" applyAlignment="1">
      <alignment horizontal="distributed" vertical="center" indent="2"/>
    </xf>
    <xf numFmtId="0" fontId="9" fillId="0" borderId="8" xfId="0" applyFont="1" applyBorder="1" applyAlignment="1">
      <alignment horizontal="distributed" vertical="center" wrapText="1" indent="2"/>
    </xf>
    <xf numFmtId="0" fontId="9" fillId="0" borderId="10" xfId="0" applyFont="1" applyBorder="1" applyAlignment="1">
      <alignment horizontal="distributed" vertical="center" indent="2"/>
    </xf>
    <xf numFmtId="0" fontId="9" fillId="0" borderId="4" xfId="0" applyFont="1" applyBorder="1">
      <alignment vertical="center"/>
    </xf>
    <xf numFmtId="0" fontId="9" fillId="0" borderId="55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3" fillId="0" borderId="35" xfId="0" applyFont="1" applyBorder="1" applyAlignment="1" applyProtection="1">
      <alignment horizontal="distributed" vertical="center" justifyLastLine="1"/>
      <protection hidden="1"/>
    </xf>
    <xf numFmtId="0" fontId="13" fillId="0" borderId="33" xfId="0" applyFont="1" applyBorder="1" applyAlignment="1" applyProtection="1">
      <alignment horizontal="distributed" vertical="center" justifyLastLine="1"/>
      <protection hidden="1"/>
    </xf>
    <xf numFmtId="0" fontId="13" fillId="2" borderId="3" xfId="0" applyFont="1" applyFill="1" applyBorder="1" applyAlignment="1" applyProtection="1">
      <alignment horizontal="distributed" vertical="center" justifyLastLine="1"/>
      <protection hidden="1"/>
    </xf>
    <xf numFmtId="0" fontId="13" fillId="2" borderId="4" xfId="0" applyFont="1" applyFill="1" applyBorder="1" applyAlignment="1" applyProtection="1">
      <alignment horizontal="distributed" vertical="center" justifyLastLine="1"/>
      <protection hidden="1"/>
    </xf>
    <xf numFmtId="0" fontId="13" fillId="2" borderId="42" xfId="0" applyFont="1" applyFill="1" applyBorder="1" applyAlignment="1" applyProtection="1">
      <alignment horizontal="distributed" vertical="center" justifyLastLine="1"/>
      <protection hidden="1"/>
    </xf>
    <xf numFmtId="0" fontId="13" fillId="0" borderId="0" xfId="0" applyFont="1" applyProtection="1">
      <alignment vertical="center"/>
      <protection hidden="1"/>
    </xf>
    <xf numFmtId="0" fontId="13" fillId="2" borderId="23" xfId="0" applyFont="1" applyFill="1" applyBorder="1" applyAlignment="1" applyProtection="1">
      <alignment horizontal="distributed" vertical="center" justifyLastLine="1"/>
      <protection hidden="1"/>
    </xf>
    <xf numFmtId="0" fontId="13" fillId="2" borderId="21" xfId="0" applyFont="1" applyFill="1" applyBorder="1" applyAlignment="1" applyProtection="1">
      <alignment horizontal="distributed" vertical="center" justifyLastLine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3" fillId="0" borderId="11" xfId="0" applyFont="1" applyBorder="1" applyAlignment="1" applyProtection="1">
      <alignment vertical="center" textRotation="255"/>
      <protection hidden="1"/>
    </xf>
    <xf numFmtId="0" fontId="13" fillId="0" borderId="5" xfId="0" applyFont="1" applyBorder="1" applyAlignment="1" applyProtection="1">
      <alignment vertical="center" textRotation="255"/>
      <protection hidden="1"/>
    </xf>
    <xf numFmtId="0" fontId="13" fillId="0" borderId="8" xfId="0" applyFont="1" applyBorder="1" applyAlignment="1" applyProtection="1">
      <alignment vertical="center" textRotation="255"/>
      <protection hidden="1"/>
    </xf>
    <xf numFmtId="0" fontId="13" fillId="0" borderId="12" xfId="0" applyFont="1" applyBorder="1" applyAlignment="1" applyProtection="1">
      <alignment horizontal="distributed" vertical="center" indent="1"/>
      <protection hidden="1"/>
    </xf>
    <xf numFmtId="0" fontId="13" fillId="0" borderId="6" xfId="0" applyFont="1" applyBorder="1" applyAlignment="1" applyProtection="1">
      <alignment horizontal="distributed" vertical="center" indent="1"/>
      <protection hidden="1"/>
    </xf>
    <xf numFmtId="0" fontId="13" fillId="0" borderId="9" xfId="0" applyFont="1" applyBorder="1" applyAlignment="1" applyProtection="1">
      <alignment horizontal="distributed" vertical="center" justifyLastLine="1"/>
      <protection hidden="1"/>
    </xf>
    <xf numFmtId="0" fontId="13" fillId="0" borderId="40" xfId="0" applyFont="1" applyBorder="1" applyAlignment="1" applyProtection="1">
      <alignment horizontal="distributed" vertical="center" indent="2"/>
      <protection hidden="1"/>
    </xf>
    <xf numFmtId="0" fontId="13" fillId="0" borderId="36" xfId="0" applyFont="1" applyBorder="1" applyAlignment="1" applyProtection="1">
      <alignment horizontal="distributed" vertical="center" indent="2"/>
      <protection hidden="1"/>
    </xf>
    <xf numFmtId="0" fontId="13" fillId="0" borderId="11" xfId="0" applyFont="1" applyBorder="1" applyAlignment="1" applyProtection="1">
      <alignment horizontal="distributed" vertical="center" indent="2"/>
      <protection hidden="1"/>
    </xf>
    <xf numFmtId="0" fontId="13" fillId="0" borderId="12" xfId="0" applyFont="1" applyBorder="1" applyAlignment="1" applyProtection="1">
      <alignment horizontal="distributed" vertical="center" indent="2"/>
      <protection hidden="1"/>
    </xf>
    <xf numFmtId="0" fontId="13" fillId="0" borderId="40" xfId="0" applyFont="1" applyBorder="1" applyAlignment="1" applyProtection="1">
      <alignment horizontal="distributed" vertical="center" justifyLastLine="1"/>
      <protection hidden="1"/>
    </xf>
    <xf numFmtId="0" fontId="13" fillId="0" borderId="36" xfId="0" applyFont="1" applyBorder="1" applyAlignment="1" applyProtection="1">
      <alignment horizontal="distributed" vertical="center" justifyLastLine="1"/>
      <protection hidden="1"/>
    </xf>
    <xf numFmtId="0" fontId="13" fillId="0" borderId="0" xfId="0" applyFont="1" applyBorder="1" applyAlignment="1" applyProtection="1">
      <protection hidden="1"/>
    </xf>
    <xf numFmtId="0" fontId="2" fillId="0" borderId="0" xfId="0" applyFont="1" applyAlignment="1" applyProtection="1">
      <alignment horizontal="distributed" indent="6"/>
      <protection hidden="1"/>
    </xf>
    <xf numFmtId="0" fontId="0" fillId="0" borderId="0" xfId="0" applyAlignment="1" applyProtection="1">
      <alignment horizontal="distributed" indent="6"/>
      <protection hidden="1"/>
    </xf>
    <xf numFmtId="0" fontId="13" fillId="0" borderId="0" xfId="0" applyFont="1" applyAlignment="1" applyProtection="1">
      <alignment horizontal="left" vertical="center" indent="12"/>
      <protection hidden="1"/>
    </xf>
    <xf numFmtId="0" fontId="13" fillId="0" borderId="0" xfId="0" applyFont="1" applyAlignment="1" applyProtection="1">
      <alignment horizontal="left" vertical="center"/>
      <protection hidden="1"/>
    </xf>
    <xf numFmtId="179" fontId="0" fillId="0" borderId="0" xfId="0" applyNumberFormat="1" applyFont="1" applyAlignment="1" applyProtection="1">
      <alignment horizontal="left" indent="3"/>
      <protection hidden="1"/>
    </xf>
    <xf numFmtId="0" fontId="13" fillId="0" borderId="0" xfId="0" applyFont="1" applyAlignment="1" applyProtection="1">
      <alignment horizontal="left" indent="3"/>
      <protection hidden="1"/>
    </xf>
    <xf numFmtId="0" fontId="0" fillId="0" borderId="0" xfId="0" applyAlignment="1" applyProtection="1">
      <alignment horizontal="left" indent="3"/>
      <protection hidden="1"/>
    </xf>
    <xf numFmtId="0" fontId="13" fillId="0" borderId="8" xfId="0" applyFont="1" applyBorder="1" applyAlignment="1" applyProtection="1">
      <alignment horizontal="distributed" vertical="center" indent="2"/>
      <protection hidden="1"/>
    </xf>
    <xf numFmtId="0" fontId="13" fillId="0" borderId="9" xfId="0" applyFont="1" applyBorder="1" applyAlignment="1" applyProtection="1">
      <alignment horizontal="distributed" vertical="center" indent="2"/>
      <protection hidden="1"/>
    </xf>
    <xf numFmtId="0" fontId="13" fillId="0" borderId="6" xfId="0" applyFont="1" applyBorder="1" applyAlignment="1" applyProtection="1">
      <alignment horizontal="distributed" vertical="center" indent="1"/>
    </xf>
    <xf numFmtId="0" fontId="13" fillId="0" borderId="9" xfId="0" applyFont="1" applyBorder="1" applyAlignment="1" applyProtection="1">
      <alignment horizontal="distributed" vertical="center" justifyLastLine="1"/>
    </xf>
    <xf numFmtId="0" fontId="13" fillId="0" borderId="5" xfId="0" applyFont="1" applyBorder="1" applyAlignment="1" applyProtection="1">
      <alignment vertical="center" textRotation="255"/>
    </xf>
    <xf numFmtId="0" fontId="13" fillId="0" borderId="8" xfId="0" applyFont="1" applyBorder="1" applyAlignment="1" applyProtection="1">
      <alignment vertical="center" textRotation="255"/>
    </xf>
    <xf numFmtId="0" fontId="13" fillId="2" borderId="3" xfId="0" applyFont="1" applyFill="1" applyBorder="1" applyAlignment="1" applyProtection="1">
      <alignment horizontal="distributed" vertical="center" justifyLastLine="1"/>
    </xf>
    <xf numFmtId="0" fontId="13" fillId="2" borderId="4" xfId="0" applyFont="1" applyFill="1" applyBorder="1" applyAlignment="1" applyProtection="1">
      <alignment horizontal="distributed" vertical="center" justifyLastLine="1"/>
    </xf>
    <xf numFmtId="0" fontId="13" fillId="2" borderId="42" xfId="0" applyFont="1" applyFill="1" applyBorder="1" applyAlignment="1" applyProtection="1">
      <alignment horizontal="distributed" vertical="center" justifyLastLine="1"/>
    </xf>
    <xf numFmtId="0" fontId="13" fillId="0" borderId="0" xfId="0" applyFont="1" applyBorder="1" applyAlignment="1" applyProtection="1"/>
    <xf numFmtId="0" fontId="13" fillId="0" borderId="0" xfId="0" applyFont="1" applyBorder="1" applyAlignment="1"/>
    <xf numFmtId="0" fontId="13" fillId="0" borderId="0" xfId="0" applyFont="1" applyAlignment="1" applyProtection="1">
      <alignment horizontal="right" vertical="center"/>
    </xf>
    <xf numFmtId="0" fontId="13" fillId="0" borderId="0" xfId="0" applyFont="1" applyAlignment="1">
      <alignment horizontal="right" vertical="center"/>
    </xf>
    <xf numFmtId="0" fontId="2" fillId="0" borderId="0" xfId="0" applyFont="1" applyAlignment="1" applyProtection="1">
      <alignment horizontal="distributed" indent="6"/>
      <protection locked="0"/>
    </xf>
    <xf numFmtId="0" fontId="0" fillId="0" borderId="0" xfId="0" applyAlignment="1">
      <alignment horizontal="distributed" indent="6"/>
    </xf>
    <xf numFmtId="0" fontId="13" fillId="2" borderId="23" xfId="0" applyFont="1" applyFill="1" applyBorder="1" applyAlignment="1" applyProtection="1">
      <alignment horizontal="distributed" vertical="center" justifyLastLine="1"/>
    </xf>
    <xf numFmtId="0" fontId="13" fillId="2" borderId="21" xfId="0" applyFont="1" applyFill="1" applyBorder="1" applyAlignment="1" applyProtection="1">
      <alignment horizontal="distributed" vertical="center" justifyLastLine="1"/>
    </xf>
    <xf numFmtId="0" fontId="13" fillId="0" borderId="11" xfId="0" applyFont="1" applyBorder="1" applyAlignment="1" applyProtection="1">
      <alignment vertical="center" textRotation="255"/>
    </xf>
    <xf numFmtId="0" fontId="13" fillId="0" borderId="12" xfId="0" applyFont="1" applyBorder="1" applyAlignment="1" applyProtection="1">
      <alignment horizontal="distributed" vertical="center" indent="1"/>
    </xf>
    <xf numFmtId="179" fontId="0" fillId="0" borderId="0" xfId="0" applyNumberFormat="1" applyFont="1" applyAlignment="1" applyProtection="1">
      <alignment horizontal="left" indent="3"/>
      <protection locked="0"/>
    </xf>
    <xf numFmtId="179" fontId="13" fillId="0" borderId="0" xfId="0" applyNumberFormat="1" applyFont="1" applyAlignment="1" applyProtection="1">
      <alignment horizontal="left" indent="3"/>
      <protection locked="0"/>
    </xf>
    <xf numFmtId="0" fontId="0" fillId="0" borderId="0" xfId="0" applyAlignment="1">
      <alignment horizontal="left" indent="3"/>
    </xf>
    <xf numFmtId="0" fontId="13" fillId="0" borderId="36" xfId="0" applyFont="1" applyBorder="1" applyAlignment="1" applyProtection="1">
      <alignment horizontal="distributed" vertical="center" justifyLastLine="1"/>
    </xf>
    <xf numFmtId="0" fontId="13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13" fillId="0" borderId="35" xfId="0" applyFont="1" applyBorder="1" applyAlignment="1" applyProtection="1">
      <alignment horizontal="distributed" vertical="center" justifyLastLine="1"/>
    </xf>
    <xf numFmtId="0" fontId="13" fillId="0" borderId="33" xfId="0" applyFont="1" applyBorder="1" applyAlignment="1" applyProtection="1">
      <alignment horizontal="distributed" vertical="center" justifyLastLine="1"/>
    </xf>
    <xf numFmtId="0" fontId="13" fillId="0" borderId="40" xfId="0" applyFont="1" applyBorder="1" applyAlignment="1" applyProtection="1">
      <alignment horizontal="distributed" vertical="center" indent="2"/>
    </xf>
    <xf numFmtId="0" fontId="13" fillId="0" borderId="36" xfId="0" applyFont="1" applyBorder="1" applyAlignment="1" applyProtection="1">
      <alignment horizontal="distributed" vertical="center" indent="2"/>
    </xf>
    <xf numFmtId="0" fontId="13" fillId="0" borderId="11" xfId="0" applyFont="1" applyBorder="1" applyAlignment="1" applyProtection="1">
      <alignment horizontal="distributed" vertical="center" indent="2"/>
    </xf>
    <xf numFmtId="0" fontId="13" fillId="0" borderId="12" xfId="0" applyFont="1" applyBorder="1" applyAlignment="1" applyProtection="1">
      <alignment horizontal="distributed" vertical="center" indent="2"/>
    </xf>
    <xf numFmtId="0" fontId="13" fillId="0" borderId="8" xfId="0" applyFont="1" applyBorder="1" applyAlignment="1" applyProtection="1">
      <alignment horizontal="distributed" vertical="center" indent="2"/>
    </xf>
    <xf numFmtId="0" fontId="13" fillId="0" borderId="9" xfId="0" applyFont="1" applyBorder="1" applyAlignment="1" applyProtection="1">
      <alignment horizontal="distributed" vertical="center" indent="2"/>
    </xf>
    <xf numFmtId="0" fontId="13" fillId="0" borderId="40" xfId="0" applyFont="1" applyBorder="1" applyAlignment="1" applyProtection="1">
      <alignment horizontal="distributed" vertical="center" justifyLastLine="1"/>
    </xf>
  </cellXfs>
  <cellStyles count="5">
    <cellStyle name="桁区切り" xfId="3" builtinId="6"/>
    <cellStyle name="桁区切り 2" xfId="2" xr:uid="{00000000-0005-0000-0000-000001000000}"/>
    <cellStyle name="桁区切り 3" xfId="4" xr:uid="{00000000-0005-0000-0000-000002000000}"/>
    <cellStyle name="標準" xfId="0" builtinId="0" customBuiltin="1"/>
    <cellStyle name="標準 2" xfId="1" xr:uid="{00000000-0005-0000-0000-000004000000}"/>
  </cellStyles>
  <dxfs count="11">
    <dxf>
      <font>
        <color theme="0"/>
      </font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ont>
        <color theme="0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ont>
        <color theme="0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FFDB"/>
      <color rgb="FFFFFFAB"/>
      <color rgb="FFFFFF87"/>
      <color rgb="FFFFFF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8" Type="http://schemas.openxmlformats.org/officeDocument/2006/relationships/calcChain" Target="calcChain.xml" />
  <Relationship Id="rId3" Type="http://schemas.openxmlformats.org/officeDocument/2006/relationships/worksheet" Target="worksheets/sheet3.xml" />
  <Relationship Id="rId7" Type="http://schemas.openxmlformats.org/officeDocument/2006/relationships/sharedStrings" Target="sharedStrings.xml" />
  <Relationship Id="rId2" Type="http://schemas.openxmlformats.org/officeDocument/2006/relationships/worksheet" Target="worksheets/sheet2.xml" />
  <Relationship Id="rId1" Type="http://schemas.openxmlformats.org/officeDocument/2006/relationships/worksheet" Target="worksheets/sheet1.xml" />
  <Relationship Id="rId6" Type="http://schemas.openxmlformats.org/officeDocument/2006/relationships/styles" Target="styles.xml" />
  <Relationship Id="rId5" Type="http://schemas.openxmlformats.org/officeDocument/2006/relationships/theme" Target="theme/theme1.xml" />
  <Relationship Id="rId4" Type="http://schemas.openxmlformats.org/officeDocument/2006/relationships/worksheet" Target="worksheets/sheet4.xml" />
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330200</xdr:colOff>
      <xdr:row>7</xdr:row>
      <xdr:rowOff>139890</xdr:rowOff>
    </xdr:from>
    <xdr:ext cx="2762250" cy="1346010"/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419350" y="1206690"/>
          <a:ext cx="2762250" cy="1346010"/>
        </a:xfrm>
        <a:prstGeom prst="wedgeRoundRectCallout">
          <a:avLst>
            <a:gd name="adj1" fmla="val -63489"/>
            <a:gd name="adj2" fmla="val -4709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 w="19050">
          <a:solidFill>
            <a:schemeClr val="accent6">
              <a:lumMod val="5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>
          <a:noAutofit/>
        </a:bodyPr>
        <a:lstStyle/>
        <a:p>
          <a:pPr rtl="0"/>
          <a:r>
            <a:rPr lang="ja-JP" altLang="ja-JP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①参加料・出品料収入</a:t>
          </a:r>
          <a:r>
            <a:rPr lang="ja-JP" altLang="en-US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の全額を入力</a:t>
          </a:r>
          <a:r>
            <a:rPr lang="ja-JP" altLang="ja-JP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します。</a:t>
          </a:r>
          <a:endParaRPr lang="en-US" altLang="ja-JP" sz="8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en-US" altLang="ja-JP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ja-JP" altLang="en-US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摘要欄には、内訳（参加料</a:t>
          </a:r>
          <a:r>
            <a:rPr lang="en-US" altLang="ja-JP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lang="ja-JP" altLang="en-US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人数）を入れてください。</a:t>
          </a:r>
          <a:endParaRPr lang="ja-JP" altLang="ja-JP" sz="800">
            <a:effectLst/>
          </a:endParaRPr>
        </a:p>
        <a:p>
          <a:pPr rtl="0"/>
          <a:r>
            <a:rPr lang="ja-JP" altLang="ja-JP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lang="ja-JP" altLang="ja-JP" sz="800" b="1" i="0" u="none" baseline="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支出が予定収入を上回った場合は</a:t>
          </a:r>
          <a:r>
            <a:rPr lang="ja-JP" altLang="ja-JP" sz="8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、「</a:t>
          </a:r>
          <a:r>
            <a:rPr lang="ja-JP" altLang="en-US" sz="8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　</a:t>
          </a:r>
          <a:r>
            <a:rPr lang="ja-JP" altLang="ja-JP" sz="8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専門部会計」</a:t>
          </a:r>
          <a:br>
            <a:rPr lang="en-US" altLang="ja-JP" sz="8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8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8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から補填し、その補填額を</a:t>
          </a:r>
          <a:r>
            <a:rPr lang="ja-JP" altLang="en-US" sz="8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専門部負担費として計上して</a:t>
          </a:r>
          <a:br>
            <a:rPr lang="en-US" altLang="ja-JP" sz="8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8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ください</a:t>
          </a:r>
          <a:r>
            <a:rPr lang="ja-JP" altLang="ja-JP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800">
            <a:effectLst/>
          </a:endParaRPr>
        </a:p>
        <a:p>
          <a:pPr rtl="0"/>
          <a:r>
            <a:rPr lang="ja-JP" altLang="ja-JP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③①②の内訳</a:t>
          </a:r>
          <a:r>
            <a:rPr lang="ja-JP" altLang="en-US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（金額を含む）</a:t>
          </a:r>
          <a:r>
            <a:rPr lang="ja-JP" altLang="ja-JP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を「摘要」欄に</a:t>
          </a:r>
          <a:r>
            <a:rPr lang="ja-JP" altLang="en-US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</a:t>
          </a:r>
          <a:r>
            <a:rPr lang="ja-JP" altLang="ja-JP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してくださ</a:t>
          </a:r>
          <a:br>
            <a:rPr lang="en-US" altLang="ja-JP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い。</a:t>
          </a:r>
          <a:endParaRPr lang="ja-JP" altLang="ja-JP" sz="800">
            <a:effectLst/>
          </a:endParaRPr>
        </a:p>
        <a:p>
          <a:pPr rtl="0"/>
          <a:r>
            <a:rPr lang="ja-JP" altLang="ja-JP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「その他事業」についても同様。</a:t>
          </a:r>
          <a:endParaRPr lang="ja-JP" altLang="ja-JP" sz="800">
            <a:effectLst/>
          </a:endParaRPr>
        </a:p>
      </xdr:txBody>
    </xdr:sp>
    <xdr:clientData/>
  </xdr:oneCellAnchor>
  <xdr:oneCellAnchor>
    <xdr:from>
      <xdr:col>6</xdr:col>
      <xdr:colOff>403225</xdr:colOff>
      <xdr:row>44</xdr:row>
      <xdr:rowOff>33318</xdr:rowOff>
    </xdr:from>
    <xdr:ext cx="2543175" cy="360382"/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492375" y="7081818"/>
          <a:ext cx="2543175" cy="360382"/>
        </a:xfrm>
        <a:prstGeom prst="wedgeRoundRectCallout">
          <a:avLst>
            <a:gd name="adj1" fmla="val -65945"/>
            <a:gd name="adj2" fmla="val -80718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 w="19050">
          <a:solidFill>
            <a:schemeClr val="accent6">
              <a:lumMod val="5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pPr rtl="0"/>
          <a:r>
            <a:rPr lang="ja-JP" altLang="ja-JP" sz="7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支出が予定収入（高文連補助費）を上回った場合は「専門部会計」から補填し、その補填額をこの欄に記入してください。</a:t>
          </a:r>
          <a:endParaRPr lang="ja-JP" altLang="ja-JP" sz="700">
            <a:effectLst/>
          </a:endParaRPr>
        </a:p>
      </xdr:txBody>
    </xdr:sp>
    <xdr:clientData/>
  </xdr:oneCellAnchor>
  <xdr:oneCellAnchor>
    <xdr:from>
      <xdr:col>14</xdr:col>
      <xdr:colOff>76201</xdr:colOff>
      <xdr:row>9</xdr:row>
      <xdr:rowOff>83755</xdr:rowOff>
    </xdr:from>
    <xdr:ext cx="2171700" cy="618609"/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658101" y="1455355"/>
          <a:ext cx="2171700" cy="618609"/>
        </a:xfrm>
        <a:prstGeom prst="wedgeRoundRectCallout">
          <a:avLst>
            <a:gd name="adj1" fmla="val -15107"/>
            <a:gd name="adj2" fmla="val -7428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 w="19050">
          <a:solidFill>
            <a:schemeClr val="accent6">
              <a:lumMod val="5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pPr rtl="0"/>
          <a:r>
            <a:rPr lang="ja-JP" altLang="ja-JP" sz="7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「事務費補助」は、各専門部に</a:t>
          </a:r>
          <a:r>
            <a:rPr lang="en-US" altLang="ja-JP" sz="7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10,000</a:t>
          </a:r>
          <a:r>
            <a:rPr lang="ja-JP" altLang="ja-JP" sz="7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</a:t>
          </a:r>
          <a:r>
            <a:rPr lang="ja-JP" altLang="en-US" sz="7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以内</a:t>
          </a:r>
          <a:r>
            <a:rPr lang="ja-JP" altLang="ja-JP" sz="7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補助されているものです。</a:t>
          </a:r>
          <a:endParaRPr lang="ja-JP" altLang="ja-JP" sz="700">
            <a:effectLst/>
          </a:endParaRPr>
        </a:p>
        <a:p>
          <a:pPr rtl="0"/>
          <a:r>
            <a:rPr lang="ja-JP" altLang="ja-JP" sz="7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「負担金補助」は、上部団体への負担金がある場合</a:t>
          </a:r>
          <a:r>
            <a:rPr lang="ja-JP" altLang="en-US" sz="7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に表示されます</a:t>
          </a:r>
          <a:r>
            <a:rPr lang="ja-JP" altLang="ja-JP" sz="7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700">
            <a:effectLst/>
          </a:endParaRPr>
        </a:p>
      </xdr:txBody>
    </xdr:sp>
    <xdr:clientData/>
  </xdr:oneCellAnchor>
  <xdr:oneCellAnchor>
    <xdr:from>
      <xdr:col>13</xdr:col>
      <xdr:colOff>400050</xdr:colOff>
      <xdr:row>18</xdr:row>
      <xdr:rowOff>152656</xdr:rowOff>
    </xdr:from>
    <xdr:ext cx="2352675" cy="618609"/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607300" y="2997456"/>
          <a:ext cx="2352675" cy="618609"/>
        </a:xfrm>
        <a:prstGeom prst="wedgeRoundRectCallout">
          <a:avLst>
            <a:gd name="adj1" fmla="val -71633"/>
            <a:gd name="adj2" fmla="val -4742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 w="19050">
          <a:solidFill>
            <a:schemeClr val="accent6">
              <a:lumMod val="5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pPr rtl="0"/>
          <a:r>
            <a:rPr lang="ja-JP" altLang="en-US" sz="7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左側の「１　補助対象事業」「２　教員旅費」の</a:t>
          </a:r>
          <a:r>
            <a:rPr lang="en-US" altLang="ja-JP" sz="7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7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収入</a:t>
          </a:r>
          <a:r>
            <a:rPr lang="en-US" altLang="ja-JP" sz="7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lang="ja-JP" altLang="en-US" sz="7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にある「専門部負担費」の合計額と一致します。基本的にはそれぞれの項目で支出が収入を上回った場合に「３　専門部会計」から補填する金額が入ります。</a:t>
          </a:r>
        </a:p>
      </xdr:txBody>
    </xdr:sp>
    <xdr:clientData/>
  </xdr:oneCellAnchor>
  <xdr:oneCellAnchor>
    <xdr:from>
      <xdr:col>13</xdr:col>
      <xdr:colOff>69850</xdr:colOff>
      <xdr:row>42</xdr:row>
      <xdr:rowOff>101600</xdr:rowOff>
    </xdr:from>
    <xdr:ext cx="2628900" cy="231269"/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137400" y="6426200"/>
          <a:ext cx="2628900" cy="231269"/>
        </a:xfrm>
        <a:prstGeom prst="wedgeRoundRectCallout">
          <a:avLst>
            <a:gd name="adj1" fmla="val -34535"/>
            <a:gd name="adj2" fmla="val -84605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 w="19050">
          <a:solidFill>
            <a:schemeClr val="accent6">
              <a:lumMod val="5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pPr rtl="0"/>
          <a:r>
            <a:rPr lang="ja-JP" altLang="en-US" sz="7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積立金がある場合は、その金額と積立の目的を記入してください。</a:t>
          </a:r>
        </a:p>
      </xdr:txBody>
    </xdr:sp>
    <xdr:clientData/>
  </xdr:oneCellAnchor>
  <xdr:oneCellAnchor>
    <xdr:from>
      <xdr:col>14</xdr:col>
      <xdr:colOff>371475</xdr:colOff>
      <xdr:row>30</xdr:row>
      <xdr:rowOff>6350</xdr:rowOff>
    </xdr:from>
    <xdr:ext cx="1905000" cy="231269"/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953375" y="4502150"/>
          <a:ext cx="1905000" cy="231269"/>
        </a:xfrm>
        <a:prstGeom prst="wedgeRoundRectCallout">
          <a:avLst>
            <a:gd name="adj1" fmla="val -32202"/>
            <a:gd name="adj2" fmla="val 98225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 w="19050">
          <a:solidFill>
            <a:schemeClr val="accent6">
              <a:lumMod val="5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pPr rtl="0"/>
          <a:r>
            <a:rPr lang="ja-JP" altLang="en-US" sz="7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それぞれの残金はこのように取り扱います。</a:t>
          </a:r>
        </a:p>
      </xdr:txBody>
    </xdr:sp>
    <xdr:clientData/>
  </xdr:oneCellAnchor>
  <xdr:oneCellAnchor>
    <xdr:from>
      <xdr:col>5</xdr:col>
      <xdr:colOff>0</xdr:colOff>
      <xdr:row>0</xdr:row>
      <xdr:rowOff>0</xdr:rowOff>
    </xdr:from>
    <xdr:ext cx="1666875" cy="325730"/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571625" y="0"/>
          <a:ext cx="1666875" cy="325730"/>
        </a:xfrm>
        <a:prstGeom prst="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 anchorCtr="1">
          <a:spAutoFit/>
        </a:bodyPr>
        <a:lstStyle/>
        <a:p>
          <a:pPr rtl="0"/>
          <a:r>
            <a:rPr lang="ja-JP" altLang="en-US" sz="7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最初に専門部名を選択してください。→</a:t>
          </a:r>
          <a:endParaRPr lang="en-US" altLang="ja-JP" sz="700" b="1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700">
              <a:effectLst/>
            </a:rPr>
            <a:t>自動的に今年度予算が表示されます。</a:t>
          </a:r>
          <a:endParaRPr lang="ja-JP" altLang="ja-JP" sz="700">
            <a:effectLst/>
          </a:endParaRPr>
        </a:p>
      </xdr:txBody>
    </xdr:sp>
    <xdr:clientData/>
  </xdr:oneCellAnchor>
  <xdr:oneCellAnchor>
    <xdr:from>
      <xdr:col>4</xdr:col>
      <xdr:colOff>31750</xdr:colOff>
      <xdr:row>2</xdr:row>
      <xdr:rowOff>127000</xdr:rowOff>
    </xdr:from>
    <xdr:ext cx="4019550" cy="692150"/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092200" y="393700"/>
          <a:ext cx="4019550" cy="692150"/>
        </a:xfrm>
        <a:prstGeom prst="rect">
          <a:avLst/>
        </a:prstGeom>
        <a:ln w="22225"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 anchorCtr="1">
          <a:noAutofit/>
        </a:bodyPr>
        <a:lstStyle/>
        <a:p>
          <a:pPr rtl="0"/>
          <a:r>
            <a:rPr lang="en-US" altLang="ja-JP" sz="9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9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作成が終わったら、一度、</a:t>
          </a:r>
          <a:r>
            <a:rPr lang="ja-JP" altLang="ja-JP" sz="9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メール添付で</a:t>
          </a:r>
          <a:r>
            <a:rPr lang="ja-JP" altLang="en-US" sz="9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県事務局に</a:t>
          </a:r>
          <a:r>
            <a:rPr lang="ja-JP" altLang="ja-JP" sz="9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送信してください。</a:t>
          </a:r>
          <a:endParaRPr lang="en-US" altLang="ja-JP" sz="900" b="1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 b="1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ja-JP" sz="9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県事務局のチェック終了後</a:t>
          </a:r>
          <a:r>
            <a:rPr lang="ja-JP" altLang="en-US" sz="9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ja-JP" sz="900" b="1" i="0" u="none" baseline="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部長</a:t>
          </a:r>
          <a:r>
            <a:rPr lang="ja-JP" altLang="en-US" sz="900" b="1" i="0" u="none" baseline="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決裁→押印、県事務局へ郵送</a:t>
          </a:r>
          <a:r>
            <a:rPr lang="ja-JP" altLang="en-US" sz="900" b="1" i="0" u="none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してください</a:t>
          </a:r>
          <a:r>
            <a:rPr lang="ja-JP" altLang="ja-JP" sz="900" b="1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。</a:t>
          </a:r>
          <a:br>
            <a:rPr lang="en-US" altLang="ja-JP" sz="900" b="1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ja-JP" sz="900" b="1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ja-JP" sz="900" b="1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印刷はＡ</a:t>
          </a:r>
          <a:r>
            <a:rPr lang="ja-JP" altLang="en-US" sz="900" b="1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４</a:t>
          </a:r>
          <a:r>
            <a:rPr lang="ja-JP" altLang="ja-JP" sz="900" b="1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用紙にお願いします。</a:t>
          </a:r>
          <a:endParaRPr lang="ja-JP" altLang="ja-JP" sz="900">
            <a:effectLst/>
            <a:latin typeface="+mn-ea"/>
            <a:ea typeface="+mn-ea"/>
          </a:endParaRP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 b="1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ja-JP" sz="900" b="1" i="0" baseline="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シートの保護</a:t>
          </a:r>
          <a:r>
            <a:rPr lang="en-US" altLang="ja-JP" sz="900" b="1" i="0" baseline="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</a:t>
          </a:r>
          <a:r>
            <a:rPr lang="ja-JP" altLang="ja-JP" sz="900" b="1" i="0" baseline="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ブックの保護</a:t>
          </a:r>
          <a:r>
            <a:rPr lang="en-US" altLang="ja-JP" sz="900" b="1" i="0" baseline="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</a:t>
          </a:r>
          <a:r>
            <a:rPr lang="ja-JP" altLang="ja-JP" sz="900" b="1" i="0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を</a:t>
          </a:r>
          <a:r>
            <a:rPr lang="en-US" altLang="ja-JP" sz="900" b="1" i="0" baseline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</a:t>
          </a:r>
          <a:r>
            <a:rPr lang="ja-JP" altLang="ja-JP" sz="900" b="1" i="0" baseline="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解除しない</a:t>
          </a:r>
          <a:r>
            <a:rPr lang="en-US" altLang="ja-JP" sz="900" b="1" i="0" baseline="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</a:t>
          </a:r>
          <a:r>
            <a:rPr lang="ja-JP" altLang="ja-JP" sz="900" b="1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でください。</a:t>
          </a:r>
          <a:endParaRPr lang="ja-JP" altLang="ja-JP" sz="900">
            <a:solidFill>
              <a:sysClr val="windowText" lastClr="000000"/>
            </a:solidFill>
            <a:effectLst/>
          </a:endParaRPr>
        </a:p>
      </xdr:txBody>
    </xdr:sp>
    <xdr:clientData/>
  </xdr:oneCellAnchor>
  <xdr:oneCellAnchor>
    <xdr:from>
      <xdr:col>3</xdr:col>
      <xdr:colOff>577850</xdr:colOff>
      <xdr:row>10</xdr:row>
      <xdr:rowOff>161925</xdr:rowOff>
    </xdr:from>
    <xdr:ext cx="1285876" cy="325730"/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20750" y="1774825"/>
          <a:ext cx="1285876" cy="325730"/>
        </a:xfrm>
        <a:prstGeom prst="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 anchorCtr="1">
          <a:spAutoFit/>
        </a:bodyPr>
        <a:lstStyle/>
        <a:p>
          <a:pPr rtl="0"/>
          <a:r>
            <a:rPr lang="ja-JP" altLang="en-US" sz="700">
              <a:effectLst/>
            </a:rPr>
            <a:t>自動で金額が入っているセルは入力／変更できません。</a:t>
          </a:r>
          <a:endParaRPr lang="ja-JP" altLang="ja-JP" sz="700">
            <a:effectLst/>
          </a:endParaRPr>
        </a:p>
      </xdr:txBody>
    </xdr:sp>
    <xdr:clientData/>
  </xdr:oneCellAnchor>
  <xdr:twoCellAnchor>
    <xdr:from>
      <xdr:col>6</xdr:col>
      <xdr:colOff>104775</xdr:colOff>
      <xdr:row>23</xdr:row>
      <xdr:rowOff>85726</xdr:rowOff>
    </xdr:from>
    <xdr:to>
      <xdr:col>10</xdr:col>
      <xdr:colOff>25400</xdr:colOff>
      <xdr:row>38</xdr:row>
      <xdr:rowOff>63500</xdr:rowOff>
    </xdr:to>
    <xdr:sp macro="" textlink="">
      <xdr:nvSpPr>
        <xdr:cNvPr id="21" name="1 つの角を切り取った四角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2193925" y="3514726"/>
          <a:ext cx="3013075" cy="2263774"/>
        </a:xfrm>
        <a:prstGeom prst="snip1Rect">
          <a:avLst/>
        </a:prstGeom>
        <a:solidFill>
          <a:schemeClr val="accent6">
            <a:lumMod val="20000"/>
            <a:lumOff val="80000"/>
          </a:schemeClr>
        </a:solidFill>
        <a:ln w="19050">
          <a:solidFill>
            <a:schemeClr val="accent6">
              <a:lumMod val="5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tIns="0" rIns="0" bIns="0" rtlCol="0" anchor="t" anchorCtr="1"/>
        <a:lstStyle/>
        <a:p>
          <a:pPr algn="ctr"/>
          <a:r>
            <a:rPr kumimoji="1" lang="ja-JP" altLang="en-US" sz="800" b="1"/>
            <a:t>「１　補助対象事業」および「２　教員旅費」について</a:t>
          </a:r>
          <a:endParaRPr kumimoji="1" lang="en-US" altLang="ja-JP" sz="800" b="1"/>
        </a:p>
        <a:p>
          <a:pPr algn="ctr"/>
          <a:endParaRPr kumimoji="1" lang="en-US" altLang="ja-JP" sz="400" b="1"/>
        </a:p>
        <a:p>
          <a:pPr marL="144000" indent="-457200" algn="l"/>
          <a:r>
            <a:rPr kumimoji="1" lang="ja-JP" altLang="en-US" sz="800"/>
            <a:t>①年度末に残金が出た場合、</a:t>
          </a:r>
          <a:r>
            <a:rPr kumimoji="1" lang="ja-JP" altLang="en-US" sz="800" b="1" u="non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一度県事務局に返金してください</a:t>
          </a:r>
          <a:r>
            <a:rPr kumimoji="1" lang="ja-JP" altLang="en-US" sz="800" b="0" u="non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。</a:t>
          </a:r>
          <a:endParaRPr kumimoji="1" lang="en-US" altLang="ja-JP" sz="800" b="0" u="none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144000" indent="-457200" algn="l"/>
          <a:r>
            <a:rPr kumimoji="1" lang="ja-JP" altLang="en-US" sz="800"/>
            <a:t>　次年度当初に、次年度の分の補助金を送金します。</a:t>
          </a:r>
          <a:endParaRPr kumimoji="1" lang="en-US" altLang="ja-JP" sz="800"/>
        </a:p>
        <a:p>
          <a:pPr marL="144000" indent="-457200" algn="l"/>
          <a:endParaRPr kumimoji="1" lang="en-US" altLang="ja-JP" sz="400"/>
        </a:p>
        <a:p>
          <a:pPr marL="144000" indent="-457200" algn="l"/>
          <a:r>
            <a:rPr kumimoji="1" lang="ja-JP" altLang="en-US" sz="800"/>
            <a:t>②支出が収入を超えた場合は、「３　専門部会計」から補ってください。</a:t>
          </a:r>
          <a:r>
            <a:rPr kumimoji="1" lang="ja-JP" altLang="en-US" sz="800" b="1" u="non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原則として追加補助はしません</a:t>
          </a:r>
          <a:r>
            <a:rPr kumimoji="1" lang="ja-JP" altLang="en-US" sz="800"/>
            <a:t>。</a:t>
          </a:r>
          <a:endParaRPr kumimoji="1" lang="en-US" altLang="ja-JP" sz="800"/>
        </a:p>
        <a:p>
          <a:pPr marL="144000" indent="-457200" algn="l"/>
          <a:endParaRPr kumimoji="1" lang="en-US" altLang="ja-JP" sz="400"/>
        </a:p>
        <a:p>
          <a:pPr marL="144000" indent="-457200" algn="l"/>
          <a:r>
            <a:rPr kumimoji="1" lang="ja-JP" altLang="en-US" sz="8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③ </a:t>
          </a:r>
          <a:r>
            <a:rPr kumimoji="1" lang="ja-JP" altLang="en-US" sz="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「１　補助対象事業」「２　教員旅費」間での融通はできません</a:t>
          </a:r>
          <a:r>
            <a:rPr kumimoji="1" lang="ja-JP" altLang="en-US" sz="800">
              <a:solidFill>
                <a:srgbClr val="FF0000"/>
              </a:solidFill>
            </a:rPr>
            <a:t>。</a:t>
          </a:r>
          <a:r>
            <a:rPr kumimoji="1" lang="ja-JP" altLang="en-US" sz="800"/>
            <a:t>例えば「１　補助対象事業」の支出が予算オーバーし、「２　教員旅費」</a:t>
          </a:r>
          <a:r>
            <a:rPr kumimoji="1" lang="en-US" altLang="ja-JP" sz="800"/>
            <a:t> </a:t>
          </a:r>
          <a:r>
            <a:rPr kumimoji="1" lang="ja-JP" altLang="en-US" sz="800"/>
            <a:t>には残金があるから「２　教員旅費」の残金を「１　補助対象事業」</a:t>
          </a:r>
          <a:r>
            <a:rPr kumimoji="1" lang="en-US" altLang="ja-JP" sz="800"/>
            <a:t> </a:t>
          </a:r>
          <a:r>
            <a:rPr kumimoji="1" lang="ja-JP" altLang="en-US" sz="800"/>
            <a:t>の不足分に充当する」ということはできません。</a:t>
          </a:r>
        </a:p>
      </xdr:txBody>
    </xdr:sp>
    <xdr:clientData/>
  </xdr:twoCellAnchor>
  <xdr:oneCellAnchor>
    <xdr:from>
      <xdr:col>14</xdr:col>
      <xdr:colOff>152400</xdr:colOff>
      <xdr:row>44</xdr:row>
      <xdr:rowOff>117981</xdr:rowOff>
    </xdr:from>
    <xdr:ext cx="2025650" cy="231269"/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734300" y="6747381"/>
          <a:ext cx="2025650" cy="231269"/>
        </a:xfrm>
        <a:prstGeom prst="wedgeRoundRectCallout">
          <a:avLst>
            <a:gd name="adj1" fmla="val 39268"/>
            <a:gd name="adj2" fmla="val 12383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 w="19050">
          <a:solidFill>
            <a:schemeClr val="accent6">
              <a:lumMod val="5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pPr rtl="0"/>
          <a:r>
            <a:rPr lang="ja-JP" altLang="en-US" sz="7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部長名を入力または記入の上、押印してください。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304925" cy="323850"/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0" y="0"/>
          <a:ext cx="1304925" cy="323850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 anchorCtr="1">
          <a:noAutofit/>
        </a:bodyPr>
        <a:lstStyle/>
        <a:p>
          <a:pPr algn="ctr" rtl="0"/>
          <a:r>
            <a:rPr lang="ja-JP" altLang="en-US" sz="12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入力方法</a:t>
          </a:r>
          <a:endParaRPr lang="ja-JP" altLang="ja-JP" sz="1200">
            <a:effectLst/>
          </a:endParaRPr>
        </a:p>
      </xdr:txBody>
    </xdr:sp>
    <xdr:clientData/>
  </xdr:oneCellAnchor>
  <xdr:oneCellAnchor>
    <xdr:from>
      <xdr:col>7</xdr:col>
      <xdr:colOff>581026</xdr:colOff>
      <xdr:row>20</xdr:row>
      <xdr:rowOff>149225</xdr:rowOff>
    </xdr:from>
    <xdr:ext cx="1889124" cy="325730"/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3184526" y="3121025"/>
          <a:ext cx="1889124" cy="325730"/>
        </a:xfrm>
        <a:prstGeom prst="rect">
          <a:avLst/>
        </a:prstGeom>
        <a:ln w="15875"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 anchorCtr="1">
          <a:spAutoFit/>
        </a:bodyPr>
        <a:lstStyle/>
        <a:p>
          <a:pPr rtl="0"/>
          <a:r>
            <a:rPr lang="ja-JP" altLang="en-US" sz="7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支出の内容をできるだけ具体的に（内訳金額も含めて）入力してください</a:t>
          </a:r>
          <a:r>
            <a:rPr lang="ja-JP" altLang="ja-JP" sz="7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700">
            <a:effectLst/>
          </a:endParaRPr>
        </a:p>
      </xdr:txBody>
    </xdr:sp>
    <xdr:clientData/>
  </xdr:oneCellAnchor>
  <xdr:oneCellAnchor>
    <xdr:from>
      <xdr:col>10</xdr:col>
      <xdr:colOff>279400</xdr:colOff>
      <xdr:row>0</xdr:row>
      <xdr:rowOff>5899</xdr:rowOff>
    </xdr:from>
    <xdr:ext cx="2768600" cy="397272"/>
    <xdr:sp macro="" textlink="">
      <xdr:nvSpPr>
        <xdr:cNvPr id="25" name="角丸四角形吹き出し 6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5461000" y="5899"/>
          <a:ext cx="2768600" cy="397272"/>
        </a:xfrm>
        <a:prstGeom prst="wedgeRoundRectCallout">
          <a:avLst>
            <a:gd name="adj1" fmla="val 59835"/>
            <a:gd name="adj2" fmla="val -18764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 w="15875">
          <a:solidFill>
            <a:schemeClr val="accent6">
              <a:lumMod val="5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pPr rtl="0"/>
          <a:r>
            <a:rPr lang="ja-JP" altLang="en-US" sz="800">
              <a:effectLst/>
            </a:rPr>
            <a:t>最終報告の場合は、プルダウンから「最終報告」を選択してください。</a:t>
          </a:r>
          <a:endParaRPr lang="ja-JP" altLang="ja-JP" sz="800">
            <a:effectLst/>
          </a:endParaRPr>
        </a:p>
      </xdr:txBody>
    </xdr:sp>
    <xdr:clientData/>
  </xdr:oneCellAnchor>
  <xdr:twoCellAnchor editAs="oneCell">
    <xdr:from>
      <xdr:col>14</xdr:col>
      <xdr:colOff>2137385</xdr:colOff>
      <xdr:row>47</xdr:row>
      <xdr:rowOff>61250</xdr:rowOff>
    </xdr:from>
    <xdr:to>
      <xdr:col>14</xdr:col>
      <xdr:colOff>2425700</xdr:colOff>
      <xdr:row>49</xdr:row>
      <xdr:rowOff>34925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FE753364-F2F5-4E6B-B258-7CF17AC09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9285" y="7071650"/>
          <a:ext cx="288315" cy="278475"/>
        </a:xfrm>
        <a:prstGeom prst="rect">
          <a:avLst/>
        </a:prstGeom>
      </xdr:spPr>
    </xdr:pic>
    <xdr:clientData/>
  </xdr:twoCellAnchor>
  <xdr:oneCellAnchor>
    <xdr:from>
      <xdr:col>13</xdr:col>
      <xdr:colOff>476250</xdr:colOff>
      <xdr:row>35</xdr:row>
      <xdr:rowOff>69850</xdr:rowOff>
    </xdr:from>
    <xdr:ext cx="2273300" cy="400050"/>
    <xdr:sp macro="" textlink="">
      <xdr:nvSpPr>
        <xdr:cNvPr id="23" name="角丸四角形吹き出し 8">
          <a:extLst>
            <a:ext uri="{FF2B5EF4-FFF2-40B4-BE49-F238E27FC236}">
              <a16:creationId xmlns:a16="http://schemas.microsoft.com/office/drawing/2014/main" id="{C25CD24F-6D29-4A23-9CDC-6798D8A80677}"/>
            </a:ext>
          </a:extLst>
        </xdr:cNvPr>
        <xdr:cNvSpPr/>
      </xdr:nvSpPr>
      <xdr:spPr>
        <a:xfrm>
          <a:off x="7543800" y="5327650"/>
          <a:ext cx="2273300" cy="400050"/>
        </a:xfrm>
        <a:prstGeom prst="wedgeRoundRectCallout">
          <a:avLst>
            <a:gd name="adj1" fmla="val -71794"/>
            <a:gd name="adj2" fmla="val -653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 w="19050">
          <a:solidFill>
            <a:schemeClr val="accent6">
              <a:lumMod val="5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rtl="0"/>
          <a:r>
            <a:rPr lang="ja-JP" altLang="en-US" sz="7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「３ 専門部会計」の支出のうち、需用費、役務費等で支出し事務費に該当する金額を入力してください。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2137385</xdr:colOff>
      <xdr:row>46</xdr:row>
      <xdr:rowOff>67600</xdr:rowOff>
    </xdr:from>
    <xdr:to>
      <xdr:col>14</xdr:col>
      <xdr:colOff>2425700</xdr:colOff>
      <xdr:row>48</xdr:row>
      <xdr:rowOff>50800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9285" y="6925600"/>
          <a:ext cx="288315" cy="2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
<Relationships xmlns="http://schemas.openxmlformats.org/package/2006/relationships">
  <Relationship Id="rId3" Type="http://schemas.openxmlformats.org/officeDocument/2006/relationships/vmlDrawing" Target="../drawings/vmlDrawing1.vml" />
  <Relationship Id="rId2" Type="http://schemas.openxmlformats.org/officeDocument/2006/relationships/drawing" Target="../drawings/drawing1.xml" />
  <Relationship Id="rId1" Type="http://schemas.openxmlformats.org/officeDocument/2006/relationships/printerSettings" Target="../printerSettings/printerSettings1.bin" />
</Relationships>
</file>

<file path=xl/worksheets/_rels/sheet2.xml.rels>&#65279;<?xml version="1.0" encoding="UTF-8" standalone="yes"?>
<Relationships xmlns="http://schemas.openxmlformats.org/package/2006/relationships">
  <Relationship Id="rId3" Type="http://schemas.openxmlformats.org/officeDocument/2006/relationships/vmlDrawing" Target="../drawings/vmlDrawing2.vml" />
  <Relationship Id="rId2" Type="http://schemas.openxmlformats.org/officeDocument/2006/relationships/drawing" Target="../drawings/drawing2.xml" />
  <Relationship Id="rId1" Type="http://schemas.openxmlformats.org/officeDocument/2006/relationships/printerSettings" Target="../printerSettings/printerSettings2.bin" />
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O50"/>
  <sheetViews>
    <sheetView showGridLines="0" tabSelected="1" topLeftCell="B13" zoomScale="150" zoomScaleNormal="150" workbookViewId="0">
      <selection activeCell="H2" sqref="H2"/>
    </sheetView>
  </sheetViews>
  <sheetFormatPr defaultRowHeight="9.75"/>
  <cols>
    <col min="1" max="1" width="4.19921875" style="141" hidden="1" customWidth="1"/>
    <col min="2" max="3" width="3.59765625" style="141" customWidth="1"/>
    <col min="4" max="4" width="15" style="141" customWidth="1"/>
    <col min="5" max="7" width="10.796875" style="141" customWidth="1"/>
    <col min="8" max="8" width="51" style="141" customWidth="1"/>
    <col min="9" max="9" width="3" style="141" customWidth="1"/>
    <col min="10" max="10" width="6" style="141" hidden="1" customWidth="1"/>
    <col min="11" max="11" width="18" style="141" customWidth="1"/>
    <col min="12" max="14" width="10.796875" style="141" customWidth="1"/>
    <col min="15" max="15" width="51" style="141" customWidth="1"/>
    <col min="16" max="16" width="1" style="141" customWidth="1"/>
    <col min="17" max="16384" width="9.59765625" style="141"/>
  </cols>
  <sheetData>
    <row r="1" spans="1:15" ht="15" customHeight="1">
      <c r="B1" s="142"/>
      <c r="C1" s="142"/>
      <c r="D1" s="142"/>
      <c r="E1" s="142"/>
      <c r="F1" s="142"/>
      <c r="G1" s="142"/>
      <c r="H1" s="274" t="s">
        <v>199</v>
      </c>
      <c r="I1" s="275"/>
      <c r="J1" s="275"/>
      <c r="K1" s="275"/>
      <c r="L1" s="275"/>
      <c r="M1" s="275"/>
      <c r="N1" s="275"/>
      <c r="O1" s="143" t="s">
        <v>91</v>
      </c>
    </row>
    <row r="2" spans="1:15" ht="6" customHeight="1">
      <c r="O2" s="144"/>
    </row>
    <row r="3" spans="1:15" ht="15" customHeight="1">
      <c r="O3" s="145" t="s">
        <v>111</v>
      </c>
    </row>
    <row r="4" spans="1:15" ht="12" customHeight="1">
      <c r="B4" s="142" t="s">
        <v>24</v>
      </c>
      <c r="C4" s="142"/>
      <c r="D4" s="142"/>
      <c r="E4" s="142"/>
      <c r="F4" s="142"/>
      <c r="K4" s="142" t="s">
        <v>25</v>
      </c>
      <c r="L4" s="142"/>
      <c r="M4" s="142"/>
      <c r="N4" s="142"/>
      <c r="O4" s="142"/>
    </row>
    <row r="5" spans="1:15" ht="12" customHeight="1">
      <c r="B5" s="271" t="s">
        <v>0</v>
      </c>
      <c r="C5" s="271"/>
      <c r="D5" s="271"/>
      <c r="G5" s="146" t="s">
        <v>85</v>
      </c>
      <c r="K5" s="141" t="s">
        <v>0</v>
      </c>
      <c r="N5" s="146" t="s">
        <v>85</v>
      </c>
    </row>
    <row r="6" spans="1:15" ht="12" customHeight="1">
      <c r="B6" s="272" t="s">
        <v>28</v>
      </c>
      <c r="C6" s="273"/>
      <c r="D6" s="273"/>
      <c r="E6" s="147" t="s">
        <v>83</v>
      </c>
      <c r="F6" s="147" t="s">
        <v>84</v>
      </c>
      <c r="G6" s="147" t="s">
        <v>110</v>
      </c>
      <c r="H6" s="148" t="s">
        <v>27</v>
      </c>
      <c r="K6" s="149" t="s">
        <v>28</v>
      </c>
      <c r="L6" s="147" t="s">
        <v>83</v>
      </c>
      <c r="M6" s="147" t="s">
        <v>84</v>
      </c>
      <c r="N6" s="147" t="s">
        <v>110</v>
      </c>
      <c r="O6" s="148" t="s">
        <v>27</v>
      </c>
    </row>
    <row r="7" spans="1:15" ht="12" customHeight="1">
      <c r="A7" s="141">
        <v>7</v>
      </c>
      <c r="B7" s="276" t="s">
        <v>94</v>
      </c>
      <c r="C7" s="279" t="s">
        <v>87</v>
      </c>
      <c r="D7" s="279"/>
      <c r="E7" s="33">
        <v>23000</v>
      </c>
      <c r="F7" s="33">
        <f>E7</f>
        <v>23000</v>
      </c>
      <c r="G7" s="33">
        <f>F7-E7</f>
        <v>0</v>
      </c>
      <c r="H7" s="150"/>
      <c r="J7" s="141">
        <v>43</v>
      </c>
      <c r="K7" s="151" t="s">
        <v>112</v>
      </c>
      <c r="L7" s="33">
        <v>25320</v>
      </c>
      <c r="M7" s="33">
        <f>L7</f>
        <v>25320</v>
      </c>
      <c r="N7" s="33">
        <f>M7-L7</f>
        <v>0</v>
      </c>
      <c r="O7" s="150"/>
    </row>
    <row r="8" spans="1:15" ht="12" customHeight="1">
      <c r="A8" s="141">
        <f>A7+1</f>
        <v>8</v>
      </c>
      <c r="B8" s="277"/>
      <c r="C8" s="280" t="s">
        <v>1</v>
      </c>
      <c r="D8" s="280"/>
      <c r="E8" s="36">
        <v>50000</v>
      </c>
      <c r="F8" s="36">
        <f>500*102</f>
        <v>51000</v>
      </c>
      <c r="G8" s="36">
        <f>F8-E8</f>
        <v>1000</v>
      </c>
      <c r="H8" s="152" t="s">
        <v>173</v>
      </c>
      <c r="J8" s="141">
        <f>J7+1</f>
        <v>44</v>
      </c>
      <c r="K8" s="153" t="s">
        <v>78</v>
      </c>
      <c r="L8" s="36">
        <v>12000</v>
      </c>
      <c r="M8" s="36">
        <f>L8</f>
        <v>12000</v>
      </c>
      <c r="N8" s="36">
        <f>M8-L8</f>
        <v>0</v>
      </c>
      <c r="O8" s="134" t="str">
        <f>TEXT(L37,"事務費補助#,##0円")&amp;IF(L27=0,"","／"&amp;TEXT(L27,"負担金補助#,##0円"))</f>
        <v>事務費補助5,000円／負担金補助7,000円</v>
      </c>
    </row>
    <row r="9" spans="1:15" ht="12" customHeight="1">
      <c r="A9" s="141">
        <f t="shared" ref="A9:A14" si="0">A8+1</f>
        <v>9</v>
      </c>
      <c r="B9" s="277"/>
      <c r="C9" s="280" t="s">
        <v>20</v>
      </c>
      <c r="D9" s="280"/>
      <c r="E9" s="36">
        <v>0</v>
      </c>
      <c r="F9" s="36">
        <v>0</v>
      </c>
      <c r="G9" s="36">
        <f t="shared" ref="G9:G14" si="1">F9-E9</f>
        <v>0</v>
      </c>
      <c r="H9" s="154"/>
      <c r="J9" s="141">
        <f t="shared" ref="J9:J14" si="2">J8+1</f>
        <v>45</v>
      </c>
      <c r="K9" s="153" t="s">
        <v>23</v>
      </c>
      <c r="L9" s="36">
        <v>0</v>
      </c>
      <c r="M9" s="36">
        <v>0</v>
      </c>
      <c r="N9" s="36">
        <f t="shared" ref="N9:N15" si="3">M9-L9</f>
        <v>0</v>
      </c>
      <c r="O9" s="154"/>
    </row>
    <row r="10" spans="1:15" ht="12" customHeight="1">
      <c r="A10" s="141">
        <f t="shared" si="0"/>
        <v>10</v>
      </c>
      <c r="B10" s="278"/>
      <c r="C10" s="281" t="s">
        <v>29</v>
      </c>
      <c r="D10" s="281"/>
      <c r="E10" s="40">
        <f>SUM(E7:E9)</f>
        <v>73000</v>
      </c>
      <c r="F10" s="40">
        <f>SUM(F7:F9)</f>
        <v>74000</v>
      </c>
      <c r="G10" s="40">
        <f>F10-E10</f>
        <v>1000</v>
      </c>
      <c r="H10" s="155"/>
      <c r="J10" s="141">
        <f t="shared" si="2"/>
        <v>46</v>
      </c>
      <c r="K10" s="153" t="s">
        <v>17</v>
      </c>
      <c r="L10" s="36">
        <v>0</v>
      </c>
      <c r="M10" s="36">
        <v>0</v>
      </c>
      <c r="N10" s="36">
        <f t="shared" si="3"/>
        <v>0</v>
      </c>
      <c r="O10" s="154"/>
    </row>
    <row r="11" spans="1:15" ht="12" customHeight="1">
      <c r="A11" s="141">
        <f t="shared" si="0"/>
        <v>11</v>
      </c>
      <c r="B11" s="276" t="s">
        <v>95</v>
      </c>
      <c r="C11" s="279" t="s">
        <v>78</v>
      </c>
      <c r="D11" s="279"/>
      <c r="E11" s="33">
        <v>2000</v>
      </c>
      <c r="F11" s="33">
        <f>E11</f>
        <v>2000</v>
      </c>
      <c r="G11" s="33">
        <f t="shared" si="1"/>
        <v>0</v>
      </c>
      <c r="H11" s="150"/>
      <c r="J11" s="141">
        <f t="shared" si="2"/>
        <v>47</v>
      </c>
      <c r="K11" s="153" t="s">
        <v>1</v>
      </c>
      <c r="L11" s="36">
        <v>0</v>
      </c>
      <c r="M11" s="36">
        <v>0</v>
      </c>
      <c r="N11" s="36">
        <f t="shared" si="3"/>
        <v>0</v>
      </c>
      <c r="O11" s="154"/>
    </row>
    <row r="12" spans="1:15" ht="12" customHeight="1">
      <c r="A12" s="141">
        <f t="shared" si="0"/>
        <v>12</v>
      </c>
      <c r="B12" s="277"/>
      <c r="C12" s="280" t="s">
        <v>1</v>
      </c>
      <c r="D12" s="280"/>
      <c r="E12" s="36">
        <v>70000</v>
      </c>
      <c r="F12" s="36">
        <f>2000*34</f>
        <v>68000</v>
      </c>
      <c r="G12" s="36">
        <f t="shared" si="1"/>
        <v>-2000</v>
      </c>
      <c r="H12" s="152" t="s">
        <v>178</v>
      </c>
      <c r="J12" s="141">
        <f t="shared" si="2"/>
        <v>48</v>
      </c>
      <c r="K12" s="153" t="s">
        <v>18</v>
      </c>
      <c r="L12" s="36">
        <v>5000</v>
      </c>
      <c r="M12" s="36">
        <v>10000</v>
      </c>
      <c r="N12" s="36">
        <f t="shared" si="3"/>
        <v>5000</v>
      </c>
      <c r="O12" s="154"/>
    </row>
    <row r="13" spans="1:15" ht="12" customHeight="1">
      <c r="A13" s="141">
        <f t="shared" si="0"/>
        <v>13</v>
      </c>
      <c r="B13" s="277"/>
      <c r="C13" s="280" t="s">
        <v>20</v>
      </c>
      <c r="D13" s="280"/>
      <c r="E13" s="36">
        <v>0</v>
      </c>
      <c r="F13" s="36">
        <v>0</v>
      </c>
      <c r="G13" s="36">
        <f t="shared" si="1"/>
        <v>0</v>
      </c>
      <c r="H13" s="154"/>
      <c r="J13" s="141">
        <f t="shared" si="2"/>
        <v>49</v>
      </c>
      <c r="K13" s="153" t="s">
        <v>19</v>
      </c>
      <c r="L13" s="36">
        <v>0</v>
      </c>
      <c r="M13" s="36">
        <v>0</v>
      </c>
      <c r="N13" s="36">
        <f t="shared" si="3"/>
        <v>0</v>
      </c>
      <c r="O13" s="154"/>
    </row>
    <row r="14" spans="1:15" ht="12" customHeight="1">
      <c r="A14" s="141">
        <f t="shared" si="0"/>
        <v>14</v>
      </c>
      <c r="B14" s="278"/>
      <c r="C14" s="281" t="s">
        <v>29</v>
      </c>
      <c r="D14" s="281"/>
      <c r="E14" s="40">
        <f>SUM(E11:E13)</f>
        <v>72000</v>
      </c>
      <c r="F14" s="40">
        <f>SUM(F11:F13)</f>
        <v>70000</v>
      </c>
      <c r="G14" s="40">
        <f t="shared" si="1"/>
        <v>-2000</v>
      </c>
      <c r="H14" s="155"/>
      <c r="J14" s="141">
        <f t="shared" si="2"/>
        <v>50</v>
      </c>
      <c r="K14" s="156" t="s">
        <v>13</v>
      </c>
      <c r="L14" s="40">
        <v>180</v>
      </c>
      <c r="M14" s="40">
        <v>32</v>
      </c>
      <c r="N14" s="40">
        <f t="shared" si="3"/>
        <v>-148</v>
      </c>
      <c r="O14" s="155"/>
    </row>
    <row r="15" spans="1:15" ht="12" customHeight="1">
      <c r="A15" s="141">
        <v>16</v>
      </c>
      <c r="B15" s="266" t="s">
        <v>93</v>
      </c>
      <c r="C15" s="267"/>
      <c r="D15" s="267"/>
      <c r="E15" s="44">
        <f>SUM(E10,E14)</f>
        <v>145000</v>
      </c>
      <c r="F15" s="44">
        <f t="shared" ref="F15:G15" si="4">SUM(F10,F14)</f>
        <v>144000</v>
      </c>
      <c r="G15" s="44">
        <f t="shared" si="4"/>
        <v>-1000</v>
      </c>
      <c r="H15" s="157"/>
      <c r="K15" s="158" t="s">
        <v>30</v>
      </c>
      <c r="L15" s="47">
        <f>SUM(L7:L14)</f>
        <v>42500</v>
      </c>
      <c r="M15" s="47">
        <f>SUM(M7:M14)</f>
        <v>47352</v>
      </c>
      <c r="N15" s="47">
        <f t="shared" si="3"/>
        <v>4852</v>
      </c>
      <c r="O15" s="159"/>
    </row>
    <row r="16" spans="1:15" ht="6" customHeight="1">
      <c r="B16" s="160"/>
      <c r="C16" s="160"/>
      <c r="D16" s="160"/>
      <c r="E16" s="161"/>
      <c r="F16" s="161"/>
      <c r="G16" s="161"/>
      <c r="H16" s="162"/>
      <c r="K16" s="160"/>
      <c r="L16" s="58"/>
      <c r="M16" s="58"/>
      <c r="N16" s="58"/>
      <c r="O16" s="163"/>
    </row>
    <row r="17" spans="1:15" ht="12" customHeight="1">
      <c r="B17" s="141" t="s">
        <v>14</v>
      </c>
      <c r="G17" s="146" t="s">
        <v>86</v>
      </c>
      <c r="K17" s="141" t="s">
        <v>14</v>
      </c>
      <c r="N17" s="146" t="s">
        <v>86</v>
      </c>
    </row>
    <row r="18" spans="1:15" ht="12" customHeight="1">
      <c r="B18" s="268" t="s">
        <v>28</v>
      </c>
      <c r="C18" s="269"/>
      <c r="D18" s="270"/>
      <c r="E18" s="164" t="s">
        <v>83</v>
      </c>
      <c r="F18" s="164" t="s">
        <v>84</v>
      </c>
      <c r="G18" s="164" t="s">
        <v>110</v>
      </c>
      <c r="H18" s="165" t="s">
        <v>27</v>
      </c>
      <c r="K18" s="149" t="s">
        <v>28</v>
      </c>
      <c r="L18" s="147" t="s">
        <v>83</v>
      </c>
      <c r="M18" s="147" t="s">
        <v>84</v>
      </c>
      <c r="N18" s="147" t="s">
        <v>110</v>
      </c>
      <c r="O18" s="148" t="s">
        <v>27</v>
      </c>
    </row>
    <row r="19" spans="1:15" ht="12" customHeight="1">
      <c r="A19" s="141">
        <v>17</v>
      </c>
      <c r="B19" s="277" t="s">
        <v>11</v>
      </c>
      <c r="C19" s="280" t="s">
        <v>3</v>
      </c>
      <c r="D19" s="280"/>
      <c r="E19" s="36">
        <v>30000</v>
      </c>
      <c r="F19" s="36">
        <v>30000</v>
      </c>
      <c r="G19" s="36">
        <f>E19-F19</f>
        <v>0</v>
      </c>
      <c r="H19" s="152" t="s">
        <v>169</v>
      </c>
      <c r="J19" s="141">
        <v>53</v>
      </c>
      <c r="K19" s="166" t="s">
        <v>31</v>
      </c>
      <c r="L19" s="33">
        <v>0</v>
      </c>
      <c r="M19" s="33">
        <f>SUM(F9,F13,F44)</f>
        <v>150</v>
      </c>
      <c r="N19" s="33">
        <f>L19-M19</f>
        <v>-150</v>
      </c>
      <c r="O19" s="150"/>
    </row>
    <row r="20" spans="1:15" ht="12" customHeight="1">
      <c r="A20" s="141">
        <f>A19+1</f>
        <v>18</v>
      </c>
      <c r="B20" s="277"/>
      <c r="C20" s="280" t="s">
        <v>4</v>
      </c>
      <c r="D20" s="280"/>
      <c r="E20" s="36">
        <v>0</v>
      </c>
      <c r="F20" s="36"/>
      <c r="G20" s="36">
        <f t="shared" ref="G20:G38" si="5">E20-F20</f>
        <v>0</v>
      </c>
      <c r="H20" s="154"/>
      <c r="J20" s="141">
        <f>J19+1</f>
        <v>54</v>
      </c>
      <c r="K20" s="153" t="s">
        <v>12</v>
      </c>
      <c r="L20" s="36">
        <v>0</v>
      </c>
      <c r="M20" s="36">
        <v>0</v>
      </c>
      <c r="N20" s="36">
        <f t="shared" ref="N20:N29" si="6">L20-M20</f>
        <v>0</v>
      </c>
      <c r="O20" s="154"/>
    </row>
    <row r="21" spans="1:15" ht="12" customHeight="1">
      <c r="A21" s="141">
        <f t="shared" ref="A21:A38" si="7">A20+1</f>
        <v>19</v>
      </c>
      <c r="B21" s="277"/>
      <c r="C21" s="280" t="s">
        <v>5</v>
      </c>
      <c r="D21" s="280"/>
      <c r="E21" s="36">
        <v>15000</v>
      </c>
      <c r="F21" s="36">
        <v>13450</v>
      </c>
      <c r="G21" s="36">
        <f t="shared" si="5"/>
        <v>1550</v>
      </c>
      <c r="H21" s="152" t="s">
        <v>172</v>
      </c>
      <c r="J21" s="141">
        <f t="shared" ref="J21:J28" si="8">J20+1</f>
        <v>55</v>
      </c>
      <c r="K21" s="153" t="s">
        <v>3</v>
      </c>
      <c r="L21" s="36">
        <v>0</v>
      </c>
      <c r="M21" s="36">
        <v>0</v>
      </c>
      <c r="N21" s="36">
        <f t="shared" si="6"/>
        <v>0</v>
      </c>
      <c r="O21" s="154"/>
    </row>
    <row r="22" spans="1:15" ht="12" customHeight="1">
      <c r="A22" s="141">
        <f t="shared" si="7"/>
        <v>20</v>
      </c>
      <c r="B22" s="277"/>
      <c r="C22" s="280" t="s">
        <v>6</v>
      </c>
      <c r="D22" s="280"/>
      <c r="E22" s="36">
        <v>13000</v>
      </c>
      <c r="F22" s="36">
        <v>12300</v>
      </c>
      <c r="G22" s="36">
        <f t="shared" si="5"/>
        <v>700</v>
      </c>
      <c r="H22" s="152" t="s">
        <v>170</v>
      </c>
      <c r="J22" s="141">
        <f t="shared" si="8"/>
        <v>56</v>
      </c>
      <c r="K22" s="153" t="s">
        <v>4</v>
      </c>
      <c r="L22" s="36">
        <v>0</v>
      </c>
      <c r="M22" s="36">
        <v>0</v>
      </c>
      <c r="N22" s="36">
        <f t="shared" si="6"/>
        <v>0</v>
      </c>
      <c r="O22" s="154"/>
    </row>
    <row r="23" spans="1:15" ht="12" customHeight="1">
      <c r="A23" s="141">
        <f t="shared" si="7"/>
        <v>21</v>
      </c>
      <c r="B23" s="277"/>
      <c r="C23" s="280" t="s">
        <v>7</v>
      </c>
      <c r="D23" s="280"/>
      <c r="E23" s="36">
        <v>15000</v>
      </c>
      <c r="F23" s="36">
        <v>15000</v>
      </c>
      <c r="G23" s="36">
        <f t="shared" si="5"/>
        <v>0</v>
      </c>
      <c r="H23" s="152" t="s">
        <v>171</v>
      </c>
      <c r="J23" s="141">
        <f t="shared" si="8"/>
        <v>57</v>
      </c>
      <c r="K23" s="153" t="s">
        <v>5</v>
      </c>
      <c r="L23" s="36">
        <v>3500</v>
      </c>
      <c r="M23" s="36">
        <v>2100</v>
      </c>
      <c r="N23" s="36">
        <f t="shared" si="6"/>
        <v>1400</v>
      </c>
      <c r="O23" s="154"/>
    </row>
    <row r="24" spans="1:15" ht="12" customHeight="1">
      <c r="A24" s="141">
        <f t="shared" si="7"/>
        <v>22</v>
      </c>
      <c r="B24" s="277"/>
      <c r="C24" s="280" t="s">
        <v>8</v>
      </c>
      <c r="D24" s="280"/>
      <c r="E24" s="36">
        <v>0</v>
      </c>
      <c r="F24" s="36"/>
      <c r="G24" s="36">
        <f t="shared" si="5"/>
        <v>0</v>
      </c>
      <c r="H24" s="154"/>
      <c r="J24" s="141">
        <f t="shared" si="8"/>
        <v>58</v>
      </c>
      <c r="K24" s="153" t="s">
        <v>6</v>
      </c>
      <c r="L24" s="36">
        <v>1500</v>
      </c>
      <c r="M24" s="36">
        <v>980</v>
      </c>
      <c r="N24" s="36">
        <f t="shared" si="6"/>
        <v>520</v>
      </c>
      <c r="O24" s="154"/>
    </row>
    <row r="25" spans="1:15" ht="12" customHeight="1">
      <c r="A25" s="141">
        <f t="shared" si="7"/>
        <v>23</v>
      </c>
      <c r="B25" s="277"/>
      <c r="C25" s="280" t="s">
        <v>9</v>
      </c>
      <c r="D25" s="280"/>
      <c r="E25" s="36">
        <v>0</v>
      </c>
      <c r="F25" s="36"/>
      <c r="G25" s="36">
        <f t="shared" si="5"/>
        <v>0</v>
      </c>
      <c r="H25" s="154"/>
      <c r="J25" s="141">
        <f t="shared" si="8"/>
        <v>59</v>
      </c>
      <c r="K25" s="153" t="s">
        <v>7</v>
      </c>
      <c r="L25" s="21">
        <v>0</v>
      </c>
      <c r="M25" s="36">
        <v>0</v>
      </c>
      <c r="N25" s="36">
        <f t="shared" si="6"/>
        <v>0</v>
      </c>
      <c r="O25" s="152"/>
    </row>
    <row r="26" spans="1:15" ht="12" customHeight="1">
      <c r="A26" s="141">
        <f t="shared" si="7"/>
        <v>24</v>
      </c>
      <c r="B26" s="277"/>
      <c r="C26" s="280" t="s">
        <v>10</v>
      </c>
      <c r="D26" s="280"/>
      <c r="E26" s="36">
        <v>0</v>
      </c>
      <c r="F26" s="36"/>
      <c r="G26" s="36">
        <f t="shared" si="5"/>
        <v>0</v>
      </c>
      <c r="H26" s="154"/>
      <c r="J26" s="141">
        <f t="shared" si="8"/>
        <v>60</v>
      </c>
      <c r="K26" s="153" t="s">
        <v>8</v>
      </c>
      <c r="L26" s="36">
        <v>0</v>
      </c>
      <c r="M26" s="36">
        <v>0</v>
      </c>
      <c r="N26" s="36">
        <f t="shared" si="6"/>
        <v>0</v>
      </c>
      <c r="O26" s="154"/>
    </row>
    <row r="27" spans="1:15" ht="12" customHeight="1">
      <c r="A27" s="141">
        <f t="shared" si="7"/>
        <v>25</v>
      </c>
      <c r="B27" s="278"/>
      <c r="C27" s="281" t="s">
        <v>15</v>
      </c>
      <c r="D27" s="281"/>
      <c r="E27" s="40">
        <f>SUM(E19:E26)</f>
        <v>73000</v>
      </c>
      <c r="F27" s="40">
        <f>SUM(F19:F26)</f>
        <v>70750</v>
      </c>
      <c r="G27" s="40">
        <f t="shared" si="5"/>
        <v>2250</v>
      </c>
      <c r="H27" s="155"/>
      <c r="J27" s="141">
        <f t="shared" si="8"/>
        <v>61</v>
      </c>
      <c r="K27" s="153" t="s">
        <v>9</v>
      </c>
      <c r="L27" s="36">
        <v>7000</v>
      </c>
      <c r="M27" s="36">
        <v>7000</v>
      </c>
      <c r="N27" s="36">
        <f t="shared" si="6"/>
        <v>0</v>
      </c>
      <c r="O27" s="152" t="s">
        <v>181</v>
      </c>
    </row>
    <row r="28" spans="1:15" ht="12" customHeight="1">
      <c r="A28" s="141">
        <f t="shared" si="7"/>
        <v>26</v>
      </c>
      <c r="B28" s="276" t="s">
        <v>21</v>
      </c>
      <c r="C28" s="279" t="s">
        <v>12</v>
      </c>
      <c r="D28" s="279"/>
      <c r="E28" s="33">
        <v>0</v>
      </c>
      <c r="F28" s="33">
        <v>0</v>
      </c>
      <c r="G28" s="33">
        <f t="shared" si="5"/>
        <v>0</v>
      </c>
      <c r="H28" s="150"/>
      <c r="J28" s="141">
        <f t="shared" si="8"/>
        <v>62</v>
      </c>
      <c r="K28" s="156" t="s">
        <v>10</v>
      </c>
      <c r="L28" s="40">
        <v>26000</v>
      </c>
      <c r="M28" s="40">
        <v>0</v>
      </c>
      <c r="N28" s="40">
        <f t="shared" si="6"/>
        <v>26000</v>
      </c>
      <c r="O28" s="155"/>
    </row>
    <row r="29" spans="1:15" ht="12" customHeight="1">
      <c r="A29" s="141">
        <f t="shared" si="7"/>
        <v>27</v>
      </c>
      <c r="B29" s="277"/>
      <c r="C29" s="280" t="s">
        <v>3</v>
      </c>
      <c r="D29" s="280"/>
      <c r="E29" s="36">
        <v>10000</v>
      </c>
      <c r="F29" s="36">
        <v>10000</v>
      </c>
      <c r="G29" s="36">
        <f t="shared" si="5"/>
        <v>0</v>
      </c>
      <c r="H29" s="152" t="s">
        <v>176</v>
      </c>
      <c r="K29" s="158" t="s">
        <v>30</v>
      </c>
      <c r="L29" s="47">
        <f>SUM(L19:L28)</f>
        <v>38000</v>
      </c>
      <c r="M29" s="47">
        <f>SUM(M19:M28)</f>
        <v>10230</v>
      </c>
      <c r="N29" s="47">
        <f t="shared" si="6"/>
        <v>27770</v>
      </c>
      <c r="O29" s="159"/>
    </row>
    <row r="30" spans="1:15" ht="12" customHeight="1">
      <c r="A30" s="141">
        <f t="shared" si="7"/>
        <v>28</v>
      </c>
      <c r="B30" s="277"/>
      <c r="C30" s="280" t="s">
        <v>4</v>
      </c>
      <c r="D30" s="280"/>
      <c r="E30" s="36">
        <v>0</v>
      </c>
      <c r="F30" s="36">
        <v>0</v>
      </c>
      <c r="G30" s="36">
        <f t="shared" si="5"/>
        <v>0</v>
      </c>
      <c r="H30" s="154"/>
      <c r="K30" s="160"/>
      <c r="L30" s="58"/>
      <c r="M30" s="58"/>
      <c r="N30" s="58"/>
      <c r="O30" s="167"/>
    </row>
    <row r="31" spans="1:15" ht="12" customHeight="1">
      <c r="A31" s="141">
        <f t="shared" si="7"/>
        <v>29</v>
      </c>
      <c r="B31" s="277"/>
      <c r="C31" s="280" t="s">
        <v>5</v>
      </c>
      <c r="D31" s="280"/>
      <c r="E31" s="36">
        <v>30000</v>
      </c>
      <c r="F31" s="36">
        <v>28530</v>
      </c>
      <c r="G31" s="36">
        <f t="shared" si="5"/>
        <v>1470</v>
      </c>
      <c r="H31" s="152" t="s">
        <v>177</v>
      </c>
      <c r="K31" s="160"/>
      <c r="L31" s="58"/>
      <c r="M31" s="58"/>
      <c r="N31" s="58"/>
      <c r="O31" s="167"/>
    </row>
    <row r="32" spans="1:15" ht="12" customHeight="1">
      <c r="A32" s="141">
        <f t="shared" si="7"/>
        <v>30</v>
      </c>
      <c r="B32" s="277"/>
      <c r="C32" s="280" t="s">
        <v>6</v>
      </c>
      <c r="D32" s="280"/>
      <c r="E32" s="36">
        <v>0</v>
      </c>
      <c r="F32" s="36">
        <v>0</v>
      </c>
      <c r="G32" s="36">
        <f t="shared" si="5"/>
        <v>0</v>
      </c>
      <c r="H32" s="154"/>
      <c r="K32" s="168" t="s">
        <v>108</v>
      </c>
    </row>
    <row r="33" spans="1:15" ht="12" customHeight="1">
      <c r="A33" s="141">
        <f t="shared" si="7"/>
        <v>31</v>
      </c>
      <c r="B33" s="277"/>
      <c r="C33" s="280" t="s">
        <v>7</v>
      </c>
      <c r="D33" s="280"/>
      <c r="E33" s="36">
        <v>25000</v>
      </c>
      <c r="F33" s="36">
        <v>25000</v>
      </c>
      <c r="G33" s="36">
        <f t="shared" si="5"/>
        <v>0</v>
      </c>
      <c r="H33" s="152" t="s">
        <v>174</v>
      </c>
      <c r="K33" s="149" t="s">
        <v>96</v>
      </c>
      <c r="L33" s="147" t="s">
        <v>97</v>
      </c>
      <c r="M33" s="147" t="s">
        <v>98</v>
      </c>
      <c r="N33" s="147" t="s">
        <v>99</v>
      </c>
      <c r="O33" s="169" t="s">
        <v>101</v>
      </c>
    </row>
    <row r="34" spans="1:15" ht="12" customHeight="1">
      <c r="A34" s="141">
        <f t="shared" si="7"/>
        <v>32</v>
      </c>
      <c r="B34" s="277"/>
      <c r="C34" s="280" t="s">
        <v>8</v>
      </c>
      <c r="D34" s="280"/>
      <c r="E34" s="36">
        <v>7000</v>
      </c>
      <c r="F34" s="36">
        <v>7500</v>
      </c>
      <c r="G34" s="36">
        <f t="shared" si="5"/>
        <v>-500</v>
      </c>
      <c r="H34" s="152" t="s">
        <v>175</v>
      </c>
      <c r="K34" s="170" t="s">
        <v>24</v>
      </c>
      <c r="L34" s="135">
        <f>F15</f>
        <v>144000</v>
      </c>
      <c r="M34" s="63">
        <f>F38</f>
        <v>141780</v>
      </c>
      <c r="N34" s="63">
        <f>L34-M34</f>
        <v>2220</v>
      </c>
      <c r="O34" s="171"/>
    </row>
    <row r="35" spans="1:15" ht="12" customHeight="1">
      <c r="A35" s="141">
        <f t="shared" si="7"/>
        <v>33</v>
      </c>
      <c r="B35" s="277"/>
      <c r="C35" s="280" t="s">
        <v>9</v>
      </c>
      <c r="D35" s="280"/>
      <c r="E35" s="36">
        <v>0</v>
      </c>
      <c r="F35" s="36"/>
      <c r="G35" s="36">
        <f t="shared" si="5"/>
        <v>0</v>
      </c>
      <c r="H35" s="154"/>
      <c r="K35" s="170" t="s">
        <v>26</v>
      </c>
      <c r="L35" s="135">
        <f>F45</f>
        <v>10150</v>
      </c>
      <c r="M35" s="63">
        <f>F49</f>
        <v>10150</v>
      </c>
      <c r="N35" s="63">
        <f t="shared" ref="N35:N39" si="9">L35-M35</f>
        <v>0</v>
      </c>
      <c r="O35" s="139" t="str">
        <f>"合計 "&amp;TEXT(IF(N37&lt;=0,SUM(N34:N35),SUM(N34:N37)),"#,##0;▲#,##0;0;@")&amp;" 円を県高文連に返金する"</f>
        <v>合計 4,140 円を県高文連に返金する</v>
      </c>
    </row>
    <row r="36" spans="1:15" ht="12" customHeight="1">
      <c r="A36" s="141">
        <f t="shared" si="7"/>
        <v>34</v>
      </c>
      <c r="B36" s="277"/>
      <c r="C36" s="280" t="s">
        <v>10</v>
      </c>
      <c r="D36" s="280"/>
      <c r="E36" s="36">
        <v>0</v>
      </c>
      <c r="F36" s="36"/>
      <c r="G36" s="36">
        <f t="shared" si="5"/>
        <v>0</v>
      </c>
      <c r="H36" s="154"/>
      <c r="K36" s="172" t="s">
        <v>100</v>
      </c>
      <c r="L36" s="137"/>
      <c r="M36" s="129"/>
      <c r="N36" s="130"/>
      <c r="O36" s="173"/>
    </row>
    <row r="37" spans="1:15" ht="12" customHeight="1">
      <c r="A37" s="141">
        <f t="shared" si="7"/>
        <v>35</v>
      </c>
      <c r="B37" s="278"/>
      <c r="C37" s="287" t="s">
        <v>15</v>
      </c>
      <c r="D37" s="287"/>
      <c r="E37" s="47">
        <f>SUM(E28:E36)</f>
        <v>72000</v>
      </c>
      <c r="F37" s="47">
        <f>SUM(F28:F36)</f>
        <v>71030</v>
      </c>
      <c r="G37" s="47">
        <f t="shared" si="5"/>
        <v>970</v>
      </c>
      <c r="H37" s="159"/>
      <c r="K37" s="174" t="s">
        <v>167</v>
      </c>
      <c r="L37" s="136">
        <f>M8-M27</f>
        <v>5000</v>
      </c>
      <c r="M37" s="123">
        <v>3080</v>
      </c>
      <c r="N37" s="123">
        <f t="shared" si="9"/>
        <v>1920</v>
      </c>
      <c r="O37" s="173"/>
    </row>
    <row r="38" spans="1:15" ht="12" customHeight="1">
      <c r="A38" s="141">
        <f t="shared" si="7"/>
        <v>36</v>
      </c>
      <c r="B38" s="266" t="s">
        <v>30</v>
      </c>
      <c r="C38" s="267"/>
      <c r="D38" s="267"/>
      <c r="E38" s="47">
        <f>SUM(E27,E37)</f>
        <v>145000</v>
      </c>
      <c r="F38" s="47">
        <f>SUM(F27,F37)</f>
        <v>141780</v>
      </c>
      <c r="G38" s="47">
        <f t="shared" si="5"/>
        <v>3220</v>
      </c>
      <c r="H38" s="157"/>
      <c r="K38" s="174" t="s">
        <v>182</v>
      </c>
      <c r="L38" s="136">
        <f>M27</f>
        <v>7000</v>
      </c>
      <c r="M38" s="123">
        <f>M27</f>
        <v>7000</v>
      </c>
      <c r="N38" s="123">
        <f>L38-M38</f>
        <v>0</v>
      </c>
      <c r="O38" s="173"/>
    </row>
    <row r="39" spans="1:15" ht="12" customHeight="1">
      <c r="K39" s="175" t="s">
        <v>168</v>
      </c>
      <c r="L39" s="176">
        <f>M15-M8</f>
        <v>35352</v>
      </c>
      <c r="M39" s="64">
        <f>M29-(M37+M38)</f>
        <v>150</v>
      </c>
      <c r="N39" s="64">
        <f t="shared" si="9"/>
        <v>35202</v>
      </c>
      <c r="O39" s="140" t="str">
        <f>TEXT(IF(N37&gt;0,N39,SUM(N37:N39)),"#,##0;▲#,##0;0;@")&amp;" 円を専門部通帳内で繰り越す"</f>
        <v>35,202 円を専門部通帳内で繰り越す</v>
      </c>
    </row>
    <row r="40" spans="1:15" ht="12" customHeight="1">
      <c r="B40" s="141" t="s">
        <v>26</v>
      </c>
      <c r="K40" s="177"/>
      <c r="L40" s="178"/>
      <c r="M40" s="66"/>
      <c r="N40" s="66"/>
      <c r="O40" s="179"/>
    </row>
    <row r="41" spans="1:15" ht="12" customHeight="1">
      <c r="B41" s="141" t="s">
        <v>109</v>
      </c>
      <c r="G41" s="146" t="s">
        <v>85</v>
      </c>
      <c r="J41" s="141">
        <v>66</v>
      </c>
      <c r="K41" s="180" t="s">
        <v>107</v>
      </c>
      <c r="L41" s="147" t="s">
        <v>105</v>
      </c>
      <c r="M41" s="147" t="s">
        <v>102</v>
      </c>
      <c r="N41" s="147" t="s">
        <v>103</v>
      </c>
      <c r="O41" s="148" t="s">
        <v>104</v>
      </c>
    </row>
    <row r="42" spans="1:15" ht="12" customHeight="1">
      <c r="B42" s="272" t="s">
        <v>28</v>
      </c>
      <c r="C42" s="273"/>
      <c r="D42" s="273"/>
      <c r="E42" s="147" t="s">
        <v>83</v>
      </c>
      <c r="F42" s="147" t="s">
        <v>84</v>
      </c>
      <c r="G42" s="147" t="s">
        <v>110</v>
      </c>
      <c r="H42" s="148" t="s">
        <v>27</v>
      </c>
      <c r="K42" s="158" t="s">
        <v>106</v>
      </c>
      <c r="L42" s="138" t="e">
        <f>INDEX(#REF!,J41,Table!$A$22)</f>
        <v>#REF!</v>
      </c>
      <c r="M42" s="181"/>
      <c r="N42" s="64" t="e">
        <f>L42+M42</f>
        <v>#REF!</v>
      </c>
      <c r="O42" s="182"/>
    </row>
    <row r="43" spans="1:15" ht="12" customHeight="1">
      <c r="B43" s="284" t="s">
        <v>78</v>
      </c>
      <c r="C43" s="285"/>
      <c r="D43" s="285"/>
      <c r="E43" s="33">
        <v>10000</v>
      </c>
      <c r="F43" s="33">
        <f>E43</f>
        <v>10000</v>
      </c>
      <c r="G43" s="33">
        <f>F43-E43</f>
        <v>0</v>
      </c>
      <c r="H43" s="150"/>
    </row>
    <row r="44" spans="1:15" ht="12" customHeight="1">
      <c r="B44" s="296" t="s">
        <v>20</v>
      </c>
      <c r="C44" s="297"/>
      <c r="D44" s="297"/>
      <c r="E44" s="40">
        <v>0</v>
      </c>
      <c r="F44" s="40">
        <f>IF(F49&gt;F43,F49-F43,0)</f>
        <v>150</v>
      </c>
      <c r="G44" s="40">
        <f>F44-E44</f>
        <v>150</v>
      </c>
      <c r="H44" s="183" t="s">
        <v>180</v>
      </c>
      <c r="K44" s="288" t="s">
        <v>22</v>
      </c>
      <c r="L44" s="288"/>
      <c r="M44" s="288"/>
    </row>
    <row r="45" spans="1:15" ht="12" customHeight="1">
      <c r="B45" s="286" t="s">
        <v>30</v>
      </c>
      <c r="C45" s="287"/>
      <c r="D45" s="287"/>
      <c r="E45" s="47">
        <f>SUM(E43:E44)</f>
        <v>10000</v>
      </c>
      <c r="F45" s="47">
        <f>SUM(F43:F44)</f>
        <v>10150</v>
      </c>
      <c r="G45" s="47">
        <f>F45-E45</f>
        <v>150</v>
      </c>
      <c r="H45" s="159"/>
      <c r="K45" s="293" t="s">
        <v>183</v>
      </c>
      <c r="L45" s="294"/>
      <c r="M45" s="294"/>
    </row>
    <row r="46" spans="1:15" ht="6" customHeight="1">
      <c r="B46" s="160"/>
      <c r="C46" s="160"/>
      <c r="D46" s="160"/>
      <c r="E46" s="58"/>
      <c r="F46" s="58"/>
      <c r="G46" s="58"/>
      <c r="H46" s="167"/>
      <c r="K46" s="295"/>
      <c r="L46" s="295"/>
      <c r="M46" s="295"/>
      <c r="O46" s="184"/>
    </row>
    <row r="47" spans="1:15" ht="12" customHeight="1">
      <c r="B47" s="141" t="s">
        <v>14</v>
      </c>
      <c r="G47" s="146" t="s">
        <v>86</v>
      </c>
      <c r="K47" s="185"/>
      <c r="L47" s="186"/>
      <c r="M47" s="186"/>
      <c r="O47" s="289"/>
    </row>
    <row r="48" spans="1:15" ht="12" customHeight="1">
      <c r="B48" s="272" t="s">
        <v>28</v>
      </c>
      <c r="C48" s="273"/>
      <c r="D48" s="273"/>
      <c r="E48" s="147" t="s">
        <v>83</v>
      </c>
      <c r="F48" s="147" t="s">
        <v>84</v>
      </c>
      <c r="G48" s="147" t="s">
        <v>110</v>
      </c>
      <c r="H48" s="148" t="s">
        <v>27</v>
      </c>
      <c r="K48" s="291" t="str">
        <f>IF(O3="選択してください","",O3)&amp;"　専門部長"</f>
        <v>○○○○　専門部長</v>
      </c>
      <c r="L48" s="292"/>
      <c r="M48" s="292"/>
      <c r="N48" s="187"/>
      <c r="O48" s="290"/>
    </row>
    <row r="49" spans="1:15" ht="12" customHeight="1">
      <c r="A49" s="141">
        <v>39</v>
      </c>
      <c r="B49" s="282" t="s">
        <v>92</v>
      </c>
      <c r="C49" s="283"/>
      <c r="D49" s="283"/>
      <c r="E49" s="47">
        <v>10000</v>
      </c>
      <c r="F49" s="47">
        <v>10150</v>
      </c>
      <c r="G49" s="47">
        <f>E49-F49</f>
        <v>-150</v>
      </c>
      <c r="H49" s="188" t="s">
        <v>179</v>
      </c>
      <c r="M49" s="187"/>
      <c r="O49" s="189"/>
    </row>
    <row r="50" spans="1:15" ht="6" customHeight="1"/>
  </sheetData>
  <sheetProtection algorithmName="SHA-512" hashValue="s9qLAqHHFLgkW3bAAic1iF9cmlCo6J17ILuWkUNMpb3aMHyQmImSqLUEA2W5pjUWsaXhWheT/mLWKrX1HTuIKA==" saltValue="Hc1smH1VcyxtbvPcwNDTSQ==" spinCount="100000" sheet="1" objects="1" scenarios="1"/>
  <mergeCells count="47">
    <mergeCell ref="K44:M44"/>
    <mergeCell ref="O47:O48"/>
    <mergeCell ref="K48:M48"/>
    <mergeCell ref="K45:M46"/>
    <mergeCell ref="B44:D44"/>
    <mergeCell ref="B49:D49"/>
    <mergeCell ref="B28:B37"/>
    <mergeCell ref="B38:D38"/>
    <mergeCell ref="B42:D42"/>
    <mergeCell ref="B43:D43"/>
    <mergeCell ref="C33:D33"/>
    <mergeCell ref="C30:D30"/>
    <mergeCell ref="C31:D31"/>
    <mergeCell ref="C32:D32"/>
    <mergeCell ref="B45:D45"/>
    <mergeCell ref="B48:D48"/>
    <mergeCell ref="C36:D36"/>
    <mergeCell ref="C35:D35"/>
    <mergeCell ref="C37:D37"/>
    <mergeCell ref="C28:D28"/>
    <mergeCell ref="C29:D29"/>
    <mergeCell ref="C34:D34"/>
    <mergeCell ref="B19:B27"/>
    <mergeCell ref="C19:D19"/>
    <mergeCell ref="C20:D20"/>
    <mergeCell ref="C22:D22"/>
    <mergeCell ref="C21:D21"/>
    <mergeCell ref="C23:D23"/>
    <mergeCell ref="C24:D24"/>
    <mergeCell ref="C25:D25"/>
    <mergeCell ref="C26:D26"/>
    <mergeCell ref="C27:D27"/>
    <mergeCell ref="B15:D15"/>
    <mergeCell ref="B18:D18"/>
    <mergeCell ref="B5:D5"/>
    <mergeCell ref="B6:D6"/>
    <mergeCell ref="H1:N1"/>
    <mergeCell ref="B7:B10"/>
    <mergeCell ref="C7:D7"/>
    <mergeCell ref="C8:D8"/>
    <mergeCell ref="C9:D9"/>
    <mergeCell ref="C10:D10"/>
    <mergeCell ref="C11:D11"/>
    <mergeCell ref="C12:D12"/>
    <mergeCell ref="C13:D13"/>
    <mergeCell ref="B11:B14"/>
    <mergeCell ref="C14:D14"/>
  </mergeCells>
  <phoneticPr fontId="3"/>
  <conditionalFormatting sqref="L1:O44 L47:O1048576 N45:O46">
    <cfRule type="expression" dxfId="10" priority="5">
      <formula>ISERROR(L1)</formula>
    </cfRule>
  </conditionalFormatting>
  <conditionalFormatting sqref="O3">
    <cfRule type="cellIs" dxfId="9" priority="6" operator="equal">
      <formula>"選択してください"</formula>
    </cfRule>
  </conditionalFormatting>
  <conditionalFormatting sqref="E1:H1048576">
    <cfRule type="expression" dxfId="8" priority="4">
      <formula>ISERROR(E1)</formula>
    </cfRule>
  </conditionalFormatting>
  <conditionalFormatting sqref="O37:O38">
    <cfRule type="expression" dxfId="7" priority="3">
      <formula>$N$37&gt;0</formula>
    </cfRule>
  </conditionalFormatting>
  <conditionalFormatting sqref="O35">
    <cfRule type="expression" dxfId="6" priority="2">
      <formula>$N$37&lt;=0</formula>
    </cfRule>
  </conditionalFormatting>
  <conditionalFormatting sqref="L45:M45">
    <cfRule type="expression" dxfId="5" priority="1">
      <formula>ISERROR(L45)</formula>
    </cfRule>
  </conditionalFormatting>
  <dataValidations count="2">
    <dataValidation type="list" allowBlank="1" showInputMessage="1" showErrorMessage="1" sqref="O1" xr:uid="{00000000-0002-0000-0100-000000000000}">
      <formula1>"中間報告,最終報告"</formula1>
    </dataValidation>
    <dataValidation type="list" allowBlank="1" showInputMessage="1" sqref="O3" xr:uid="{00000000-0002-0000-0100-000001000000}">
      <formula1>"演　劇,合　唱,吹奏楽,器楽・管弦楽,日本音楽,郷土芸能,美術・工芸,書　道,写　真,放　送,囲　碁,将　棋,弁　論,小倉百人一首かるた,新　聞,文　芸,自然科学,茶　道,華　道,ボランティア,英語・国際交流,軽音楽"</formula1>
    </dataValidation>
  </dataValidations>
  <printOptions horizontalCentered="1"/>
  <pageMargins left="0.59055118110236227" right="0.59055118110236227" top="0.78740157480314965" bottom="0.39370078740157483" header="0.70866141732283472" footer="0.51181102362204722"/>
  <pageSetup paperSize="9" fitToWidth="0" orientation="landscape" r:id="rId1"/>
  <headerFooter>
    <oddHeader>&amp;R&amp;"ＭＳ 明朝,標準"様式４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O50"/>
  <sheetViews>
    <sheetView showGridLines="0" topLeftCell="B1" zoomScale="150" zoomScaleNormal="150" workbookViewId="0">
      <selection activeCell="O3" sqref="O3"/>
    </sheetView>
  </sheetViews>
  <sheetFormatPr defaultRowHeight="9.75"/>
  <cols>
    <col min="1" max="1" width="4.19921875" style="26" hidden="1" customWidth="1"/>
    <col min="2" max="3" width="3.59765625" style="26" customWidth="1"/>
    <col min="4" max="4" width="15" style="26" customWidth="1"/>
    <col min="5" max="7" width="10.796875" style="26" customWidth="1"/>
    <col min="8" max="8" width="51" style="26" customWidth="1"/>
    <col min="9" max="9" width="3" style="26" customWidth="1"/>
    <col min="10" max="10" width="6" style="26" customWidth="1"/>
    <col min="11" max="11" width="18" style="26" customWidth="1"/>
    <col min="12" max="14" width="10.796875" style="26" customWidth="1"/>
    <col min="15" max="15" width="51" style="26" customWidth="1"/>
    <col min="16" max="16384" width="9.59765625" style="26"/>
  </cols>
  <sheetData>
    <row r="1" spans="1:15" ht="15" customHeight="1">
      <c r="B1" s="27"/>
      <c r="C1" s="27"/>
      <c r="D1" s="27"/>
      <c r="E1" s="27"/>
      <c r="F1" s="27"/>
      <c r="G1" s="27"/>
      <c r="H1" s="320" t="s">
        <v>199</v>
      </c>
      <c r="I1" s="321"/>
      <c r="J1" s="321"/>
      <c r="K1" s="321"/>
      <c r="L1" s="321"/>
      <c r="M1" s="321"/>
      <c r="N1" s="321"/>
      <c r="O1" s="232" t="s">
        <v>91</v>
      </c>
    </row>
    <row r="2" spans="1:15" ht="6" customHeight="1">
      <c r="O2" s="28"/>
    </row>
    <row r="3" spans="1:15" ht="15" customHeight="1">
      <c r="O3" s="22" t="s">
        <v>200</v>
      </c>
    </row>
    <row r="4" spans="1:15" ht="12" customHeight="1">
      <c r="B4" s="27" t="s">
        <v>24</v>
      </c>
      <c r="C4" s="27"/>
      <c r="D4" s="27"/>
      <c r="E4" s="27"/>
      <c r="F4" s="27"/>
      <c r="K4" s="27" t="s">
        <v>25</v>
      </c>
      <c r="L4" s="27"/>
      <c r="M4" s="27"/>
      <c r="N4" s="27"/>
      <c r="O4" s="27"/>
    </row>
    <row r="5" spans="1:15" ht="12" customHeight="1">
      <c r="B5" s="319" t="s">
        <v>0</v>
      </c>
      <c r="C5" s="319"/>
      <c r="D5" s="319"/>
      <c r="G5" s="29" t="s">
        <v>85</v>
      </c>
      <c r="H5" s="222"/>
      <c r="K5" s="26" t="s">
        <v>0</v>
      </c>
      <c r="N5" s="29" t="s">
        <v>85</v>
      </c>
    </row>
    <row r="6" spans="1:15" ht="12" customHeight="1">
      <c r="B6" s="311" t="s">
        <v>28</v>
      </c>
      <c r="C6" s="312"/>
      <c r="D6" s="312"/>
      <c r="E6" s="30" t="s">
        <v>83</v>
      </c>
      <c r="F6" s="30" t="s">
        <v>84</v>
      </c>
      <c r="G6" s="30" t="s">
        <v>110</v>
      </c>
      <c r="H6" s="31" t="s">
        <v>27</v>
      </c>
      <c r="K6" s="32" t="s">
        <v>28</v>
      </c>
      <c r="L6" s="30" t="s">
        <v>83</v>
      </c>
      <c r="M6" s="30" t="s">
        <v>84</v>
      </c>
      <c r="N6" s="30" t="s">
        <v>110</v>
      </c>
      <c r="O6" s="31" t="s">
        <v>27</v>
      </c>
    </row>
    <row r="7" spans="1:15" ht="12" customHeight="1">
      <c r="A7" s="26">
        <v>7</v>
      </c>
      <c r="B7" s="313" t="s">
        <v>94</v>
      </c>
      <c r="C7" s="314" t="s">
        <v>87</v>
      </c>
      <c r="D7" s="314"/>
      <c r="E7" s="33" t="e">
        <f>INDEX(一覧表!$D:$Y,A7,Table!$A$23)</f>
        <v>#N/A</v>
      </c>
      <c r="F7" s="33" t="e">
        <f>E7</f>
        <v>#N/A</v>
      </c>
      <c r="G7" s="33" t="e">
        <f>F7-E7</f>
        <v>#N/A</v>
      </c>
      <c r="H7" s="34"/>
      <c r="J7" s="26">
        <v>43</v>
      </c>
      <c r="K7" s="35" t="s">
        <v>112</v>
      </c>
      <c r="L7" s="33" t="e">
        <f>INDEX(一覧表!$D:$Y,J7,Table!$A$23)</f>
        <v>#N/A</v>
      </c>
      <c r="M7" s="33" t="e">
        <f>L7</f>
        <v>#N/A</v>
      </c>
      <c r="N7" s="33" t="e">
        <f>M7-L7</f>
        <v>#N/A</v>
      </c>
      <c r="O7" s="34"/>
    </row>
    <row r="8" spans="1:15" ht="12" customHeight="1">
      <c r="A8" s="26">
        <f>A7+1</f>
        <v>8</v>
      </c>
      <c r="B8" s="300"/>
      <c r="C8" s="298" t="s">
        <v>1</v>
      </c>
      <c r="D8" s="298"/>
      <c r="E8" s="33" t="e">
        <f>INDEX(一覧表!$D:$Y,A8,Table!$A$23)</f>
        <v>#N/A</v>
      </c>
      <c r="F8" s="37"/>
      <c r="G8" s="36" t="e">
        <f>F8-E8</f>
        <v>#N/A</v>
      </c>
      <c r="H8" s="38"/>
      <c r="J8" s="26">
        <f>J7+1</f>
        <v>44</v>
      </c>
      <c r="K8" s="39" t="s">
        <v>78</v>
      </c>
      <c r="L8" s="33" t="e">
        <f>INDEX(一覧表!$D:$Y,J8,Table!$A$23)</f>
        <v>#N/A</v>
      </c>
      <c r="M8" s="36" t="e">
        <f>L8</f>
        <v>#N/A</v>
      </c>
      <c r="N8" s="36" t="e">
        <f>M8-L8</f>
        <v>#N/A</v>
      </c>
      <c r="O8" s="134" t="e">
        <f>TEXT(L37,"事務費補助#,##0円")&amp;IF(L27=0,"","／"&amp;TEXT(L27,"負担金補助#,##0円"))</f>
        <v>#N/A</v>
      </c>
    </row>
    <row r="9" spans="1:15" ht="12" customHeight="1">
      <c r="A9" s="26">
        <f t="shared" ref="A9:A14" si="0">A8+1</f>
        <v>9</v>
      </c>
      <c r="B9" s="300"/>
      <c r="C9" s="298" t="s">
        <v>20</v>
      </c>
      <c r="D9" s="298"/>
      <c r="E9" s="33" t="e">
        <f>INDEX(一覧表!$D:$Y,A9,Table!$A$23)</f>
        <v>#N/A</v>
      </c>
      <c r="F9" s="37"/>
      <c r="G9" s="36" t="e">
        <f t="shared" ref="G9:G14" si="1">F9-E9</f>
        <v>#N/A</v>
      </c>
      <c r="H9" s="38"/>
      <c r="J9" s="26">
        <f t="shared" ref="J9:J14" si="2">J8+1</f>
        <v>45</v>
      </c>
      <c r="K9" s="39" t="s">
        <v>23</v>
      </c>
      <c r="L9" s="33" t="e">
        <f>INDEX(一覧表!$D:$Y,J9,Table!$A$23)</f>
        <v>#N/A</v>
      </c>
      <c r="M9" s="37"/>
      <c r="N9" s="36" t="e">
        <f t="shared" ref="N9:N15" si="3">M9-L9</f>
        <v>#N/A</v>
      </c>
      <c r="O9" s="38"/>
    </row>
    <row r="10" spans="1:15" ht="12" customHeight="1">
      <c r="A10" s="26">
        <f t="shared" si="0"/>
        <v>10</v>
      </c>
      <c r="B10" s="301"/>
      <c r="C10" s="299" t="s">
        <v>29</v>
      </c>
      <c r="D10" s="299"/>
      <c r="E10" s="40" t="e">
        <f>SUM(E7:E9)</f>
        <v>#N/A</v>
      </c>
      <c r="F10" s="40" t="e">
        <f>SUM(F7:F9)</f>
        <v>#N/A</v>
      </c>
      <c r="G10" s="40" t="e">
        <f>F10-E10</f>
        <v>#N/A</v>
      </c>
      <c r="H10" s="41"/>
      <c r="J10" s="26">
        <f t="shared" si="2"/>
        <v>46</v>
      </c>
      <c r="K10" s="39" t="s">
        <v>17</v>
      </c>
      <c r="L10" s="33" t="e">
        <f>INDEX(一覧表!$D:$Y,J10,Table!$A$23)</f>
        <v>#N/A</v>
      </c>
      <c r="M10" s="37"/>
      <c r="N10" s="36" t="e">
        <f t="shared" si="3"/>
        <v>#N/A</v>
      </c>
      <c r="O10" s="38"/>
    </row>
    <row r="11" spans="1:15" ht="12" customHeight="1">
      <c r="A11" s="26">
        <f t="shared" si="0"/>
        <v>11</v>
      </c>
      <c r="B11" s="313" t="s">
        <v>95</v>
      </c>
      <c r="C11" s="314" t="s">
        <v>78</v>
      </c>
      <c r="D11" s="314"/>
      <c r="E11" s="33" t="e">
        <f>INDEX(一覧表!$D:$Y,A11,Table!$A$23)</f>
        <v>#N/A</v>
      </c>
      <c r="F11" s="33" t="e">
        <f>E11</f>
        <v>#N/A</v>
      </c>
      <c r="G11" s="33" t="e">
        <f t="shared" si="1"/>
        <v>#N/A</v>
      </c>
      <c r="H11" s="34"/>
      <c r="J11" s="26">
        <f t="shared" si="2"/>
        <v>47</v>
      </c>
      <c r="K11" s="39" t="s">
        <v>1</v>
      </c>
      <c r="L11" s="33" t="e">
        <f>INDEX(一覧表!$D:$Y,J11,Table!$A$23)</f>
        <v>#N/A</v>
      </c>
      <c r="M11" s="37"/>
      <c r="N11" s="36" t="e">
        <f t="shared" si="3"/>
        <v>#N/A</v>
      </c>
      <c r="O11" s="38"/>
    </row>
    <row r="12" spans="1:15" ht="12" customHeight="1">
      <c r="A12" s="26">
        <f t="shared" si="0"/>
        <v>12</v>
      </c>
      <c r="B12" s="300"/>
      <c r="C12" s="298" t="s">
        <v>1</v>
      </c>
      <c r="D12" s="298"/>
      <c r="E12" s="33" t="e">
        <f>INDEX(一覧表!$D:$Y,A12,Table!$A$23)</f>
        <v>#N/A</v>
      </c>
      <c r="F12" s="37"/>
      <c r="G12" s="36" t="e">
        <f t="shared" si="1"/>
        <v>#N/A</v>
      </c>
      <c r="H12" s="38"/>
      <c r="J12" s="26">
        <f t="shared" si="2"/>
        <v>48</v>
      </c>
      <c r="K12" s="39" t="s">
        <v>18</v>
      </c>
      <c r="L12" s="33" t="e">
        <f>INDEX(一覧表!$D:$Y,J12,Table!$A$23)</f>
        <v>#N/A</v>
      </c>
      <c r="M12" s="37"/>
      <c r="N12" s="36" t="e">
        <f t="shared" si="3"/>
        <v>#N/A</v>
      </c>
      <c r="O12" s="38"/>
    </row>
    <row r="13" spans="1:15" ht="12" customHeight="1">
      <c r="A13" s="26">
        <f t="shared" si="0"/>
        <v>13</v>
      </c>
      <c r="B13" s="300"/>
      <c r="C13" s="298" t="s">
        <v>20</v>
      </c>
      <c r="D13" s="298"/>
      <c r="E13" s="33" t="e">
        <f>INDEX(一覧表!$D:$Y,A13,Table!$A$23)</f>
        <v>#N/A</v>
      </c>
      <c r="F13" s="37"/>
      <c r="G13" s="36" t="e">
        <f t="shared" si="1"/>
        <v>#N/A</v>
      </c>
      <c r="H13" s="38"/>
      <c r="J13" s="26">
        <f t="shared" si="2"/>
        <v>49</v>
      </c>
      <c r="K13" s="39" t="s">
        <v>19</v>
      </c>
      <c r="L13" s="33" t="e">
        <f>INDEX(一覧表!$D:$Y,J13,Table!$A$23)</f>
        <v>#N/A</v>
      </c>
      <c r="M13" s="37"/>
      <c r="N13" s="36" t="e">
        <f t="shared" si="3"/>
        <v>#N/A</v>
      </c>
      <c r="O13" s="38"/>
    </row>
    <row r="14" spans="1:15" ht="12" customHeight="1">
      <c r="A14" s="26">
        <f t="shared" si="0"/>
        <v>14</v>
      </c>
      <c r="B14" s="301"/>
      <c r="C14" s="299" t="s">
        <v>29</v>
      </c>
      <c r="D14" s="299"/>
      <c r="E14" s="40" t="e">
        <f>SUM(E11:E13)</f>
        <v>#N/A</v>
      </c>
      <c r="F14" s="40" t="e">
        <f>SUM(F11:F13)</f>
        <v>#N/A</v>
      </c>
      <c r="G14" s="40" t="e">
        <f t="shared" si="1"/>
        <v>#N/A</v>
      </c>
      <c r="H14" s="41"/>
      <c r="J14" s="26">
        <f t="shared" si="2"/>
        <v>50</v>
      </c>
      <c r="K14" s="42" t="s">
        <v>13</v>
      </c>
      <c r="L14" s="230" t="e">
        <f>INDEX(一覧表!$D:$Y,J14,Table!$A$23)</f>
        <v>#N/A</v>
      </c>
      <c r="M14" s="43"/>
      <c r="N14" s="40" t="e">
        <f t="shared" si="3"/>
        <v>#N/A</v>
      </c>
      <c r="O14" s="41"/>
    </row>
    <row r="15" spans="1:15" ht="12" customHeight="1">
      <c r="A15" s="26">
        <v>16</v>
      </c>
      <c r="B15" s="322" t="s">
        <v>93</v>
      </c>
      <c r="C15" s="323"/>
      <c r="D15" s="323"/>
      <c r="E15" s="44" t="e">
        <f>SUM(E10,E14)</f>
        <v>#N/A</v>
      </c>
      <c r="F15" s="44" t="e">
        <f t="shared" ref="F15:G15" si="4">SUM(F10,F14)</f>
        <v>#N/A</v>
      </c>
      <c r="G15" s="44" t="e">
        <f t="shared" si="4"/>
        <v>#N/A</v>
      </c>
      <c r="H15" s="45"/>
      <c r="K15" s="46" t="s">
        <v>30</v>
      </c>
      <c r="L15" s="231" t="e">
        <f>SUM(L7:L14)</f>
        <v>#N/A</v>
      </c>
      <c r="M15" s="47" t="e">
        <f>SUM(M7:M14)</f>
        <v>#N/A</v>
      </c>
      <c r="N15" s="47" t="e">
        <f t="shared" si="3"/>
        <v>#N/A</v>
      </c>
      <c r="O15" s="48"/>
    </row>
    <row r="16" spans="1:15" ht="6" customHeight="1">
      <c r="B16" s="49"/>
      <c r="C16" s="49"/>
      <c r="D16" s="49"/>
      <c r="E16" s="50"/>
      <c r="F16" s="50"/>
      <c r="G16" s="50"/>
      <c r="H16" s="51"/>
      <c r="K16" s="49"/>
      <c r="L16" s="52"/>
      <c r="M16" s="52"/>
      <c r="N16" s="52"/>
      <c r="O16" s="53"/>
    </row>
    <row r="17" spans="1:15" ht="12" customHeight="1">
      <c r="B17" s="26" t="s">
        <v>14</v>
      </c>
      <c r="G17" s="29" t="s">
        <v>86</v>
      </c>
      <c r="K17" s="26" t="s">
        <v>14</v>
      </c>
      <c r="N17" s="29" t="s">
        <v>86</v>
      </c>
    </row>
    <row r="18" spans="1:15" ht="12" customHeight="1">
      <c r="B18" s="302" t="s">
        <v>28</v>
      </c>
      <c r="C18" s="303"/>
      <c r="D18" s="304"/>
      <c r="E18" s="54" t="s">
        <v>83</v>
      </c>
      <c r="F18" s="54" t="s">
        <v>84</v>
      </c>
      <c r="G18" s="54" t="s">
        <v>110</v>
      </c>
      <c r="H18" s="55" t="s">
        <v>27</v>
      </c>
      <c r="K18" s="32" t="s">
        <v>28</v>
      </c>
      <c r="L18" s="30" t="s">
        <v>83</v>
      </c>
      <c r="M18" s="30" t="s">
        <v>84</v>
      </c>
      <c r="N18" s="30" t="s">
        <v>110</v>
      </c>
      <c r="O18" s="31" t="s">
        <v>27</v>
      </c>
    </row>
    <row r="19" spans="1:15" ht="12" customHeight="1">
      <c r="A19" s="26">
        <v>17</v>
      </c>
      <c r="B19" s="300" t="s">
        <v>11</v>
      </c>
      <c r="C19" s="298" t="s">
        <v>3</v>
      </c>
      <c r="D19" s="298"/>
      <c r="E19" s="36" t="e">
        <f>INDEX(一覧表!$D:$Y,A19,Table!$A$23)</f>
        <v>#N/A</v>
      </c>
      <c r="F19" s="37"/>
      <c r="G19" s="36" t="e">
        <f>E19-F19</f>
        <v>#N/A</v>
      </c>
      <c r="H19" s="38"/>
      <c r="J19" s="26">
        <v>53</v>
      </c>
      <c r="K19" s="56" t="s">
        <v>31</v>
      </c>
      <c r="L19" s="33" t="e">
        <f>INDEX(一覧表!$D:$Y,J19,Table!$A$23)</f>
        <v>#N/A</v>
      </c>
      <c r="M19" s="33" t="e">
        <f>SUM(F9,F13,F44)</f>
        <v>#N/A</v>
      </c>
      <c r="N19" s="33" t="e">
        <f>L19-M19</f>
        <v>#N/A</v>
      </c>
      <c r="O19" s="34"/>
    </row>
    <row r="20" spans="1:15" ht="12" customHeight="1">
      <c r="A20" s="26">
        <f>A19+1</f>
        <v>18</v>
      </c>
      <c r="B20" s="300"/>
      <c r="C20" s="298" t="s">
        <v>4</v>
      </c>
      <c r="D20" s="298"/>
      <c r="E20" s="36" t="e">
        <f>INDEX(一覧表!$D:$Y,A20,Table!$A$23)</f>
        <v>#N/A</v>
      </c>
      <c r="F20" s="37"/>
      <c r="G20" s="36" t="e">
        <f t="shared" ref="G20:G38" si="5">E20-F20</f>
        <v>#N/A</v>
      </c>
      <c r="H20" s="38"/>
      <c r="J20" s="26">
        <f>J19+1</f>
        <v>54</v>
      </c>
      <c r="K20" s="39" t="s">
        <v>12</v>
      </c>
      <c r="L20" s="33" t="e">
        <f>INDEX(一覧表!$D:$Y,J20,Table!$A$23)</f>
        <v>#N/A</v>
      </c>
      <c r="M20" s="37"/>
      <c r="N20" s="36" t="e">
        <f t="shared" ref="N20:N29" si="6">L20-M20</f>
        <v>#N/A</v>
      </c>
      <c r="O20" s="38"/>
    </row>
    <row r="21" spans="1:15" ht="12" customHeight="1">
      <c r="A21" s="26">
        <f t="shared" ref="A21:A38" si="7">A20+1</f>
        <v>19</v>
      </c>
      <c r="B21" s="300"/>
      <c r="C21" s="298" t="s">
        <v>5</v>
      </c>
      <c r="D21" s="298"/>
      <c r="E21" s="36" t="e">
        <f>INDEX(一覧表!$D:$Y,A21,Table!$A$23)</f>
        <v>#N/A</v>
      </c>
      <c r="F21" s="37"/>
      <c r="G21" s="36" t="e">
        <f t="shared" si="5"/>
        <v>#N/A</v>
      </c>
      <c r="H21" s="38"/>
      <c r="J21" s="26">
        <f t="shared" ref="J21:J28" si="8">J20+1</f>
        <v>55</v>
      </c>
      <c r="K21" s="39" t="s">
        <v>3</v>
      </c>
      <c r="L21" s="33" t="e">
        <f>INDEX(一覧表!$D:$Y,J21,Table!$A$23)</f>
        <v>#N/A</v>
      </c>
      <c r="M21" s="37"/>
      <c r="N21" s="36" t="e">
        <f t="shared" si="6"/>
        <v>#N/A</v>
      </c>
      <c r="O21" s="38"/>
    </row>
    <row r="22" spans="1:15" ht="12" customHeight="1">
      <c r="A22" s="26">
        <f t="shared" si="7"/>
        <v>20</v>
      </c>
      <c r="B22" s="300"/>
      <c r="C22" s="298" t="s">
        <v>6</v>
      </c>
      <c r="D22" s="298"/>
      <c r="E22" s="36" t="e">
        <f>INDEX(一覧表!$D:$Y,A22,Table!$A$23)</f>
        <v>#N/A</v>
      </c>
      <c r="F22" s="37"/>
      <c r="G22" s="36" t="e">
        <f t="shared" si="5"/>
        <v>#N/A</v>
      </c>
      <c r="H22" s="38"/>
      <c r="J22" s="26">
        <f t="shared" si="8"/>
        <v>56</v>
      </c>
      <c r="K22" s="39" t="s">
        <v>4</v>
      </c>
      <c r="L22" s="33" t="e">
        <f>INDEX(一覧表!$D:$Y,J22,Table!$A$23)</f>
        <v>#N/A</v>
      </c>
      <c r="M22" s="37"/>
      <c r="N22" s="36" t="e">
        <f t="shared" si="6"/>
        <v>#N/A</v>
      </c>
      <c r="O22" s="38"/>
    </row>
    <row r="23" spans="1:15" ht="12" customHeight="1">
      <c r="A23" s="26">
        <f t="shared" si="7"/>
        <v>21</v>
      </c>
      <c r="B23" s="300"/>
      <c r="C23" s="298" t="s">
        <v>7</v>
      </c>
      <c r="D23" s="298"/>
      <c r="E23" s="36" t="e">
        <f>INDEX(一覧表!$D:$Y,A23,Table!$A$23)</f>
        <v>#N/A</v>
      </c>
      <c r="F23" s="37"/>
      <c r="G23" s="36" t="e">
        <f t="shared" si="5"/>
        <v>#N/A</v>
      </c>
      <c r="H23" s="38"/>
      <c r="J23" s="26">
        <f t="shared" si="8"/>
        <v>57</v>
      </c>
      <c r="K23" s="39" t="s">
        <v>5</v>
      </c>
      <c r="L23" s="33" t="e">
        <f>INDEX(一覧表!$D:$Y,J23,Table!$A$23)</f>
        <v>#N/A</v>
      </c>
      <c r="M23" s="37"/>
      <c r="N23" s="36" t="e">
        <f t="shared" si="6"/>
        <v>#N/A</v>
      </c>
      <c r="O23" s="38"/>
    </row>
    <row r="24" spans="1:15" ht="12" customHeight="1">
      <c r="A24" s="26">
        <f t="shared" si="7"/>
        <v>22</v>
      </c>
      <c r="B24" s="300"/>
      <c r="C24" s="298" t="s">
        <v>8</v>
      </c>
      <c r="D24" s="298"/>
      <c r="E24" s="36" t="e">
        <f>INDEX(一覧表!$D:$Y,A24,Table!$A$23)</f>
        <v>#N/A</v>
      </c>
      <c r="F24" s="37"/>
      <c r="G24" s="36" t="e">
        <f t="shared" si="5"/>
        <v>#N/A</v>
      </c>
      <c r="H24" s="38"/>
      <c r="J24" s="26">
        <f t="shared" si="8"/>
        <v>58</v>
      </c>
      <c r="K24" s="39" t="s">
        <v>6</v>
      </c>
      <c r="L24" s="33" t="e">
        <f>INDEX(一覧表!$D:$Y,J24,Table!$A$23)</f>
        <v>#N/A</v>
      </c>
      <c r="M24" s="37"/>
      <c r="N24" s="36" t="e">
        <f t="shared" si="6"/>
        <v>#N/A</v>
      </c>
      <c r="O24" s="38"/>
    </row>
    <row r="25" spans="1:15" ht="12" customHeight="1">
      <c r="A25" s="26">
        <f t="shared" si="7"/>
        <v>23</v>
      </c>
      <c r="B25" s="300"/>
      <c r="C25" s="298" t="s">
        <v>9</v>
      </c>
      <c r="D25" s="298"/>
      <c r="E25" s="36" t="e">
        <f>INDEX(一覧表!$D:$Y,A25,Table!$A$23)</f>
        <v>#N/A</v>
      </c>
      <c r="F25" s="37"/>
      <c r="G25" s="36" t="e">
        <f t="shared" si="5"/>
        <v>#N/A</v>
      </c>
      <c r="H25" s="38"/>
      <c r="J25" s="26">
        <f t="shared" si="8"/>
        <v>59</v>
      </c>
      <c r="K25" s="39" t="s">
        <v>7</v>
      </c>
      <c r="L25" s="33" t="e">
        <f>INDEX(一覧表!$D:$Y,J25,Table!$A$23)</f>
        <v>#N/A</v>
      </c>
      <c r="M25" s="37"/>
      <c r="N25" s="36" t="e">
        <f t="shared" si="6"/>
        <v>#N/A</v>
      </c>
      <c r="O25" s="38"/>
    </row>
    <row r="26" spans="1:15" ht="12" customHeight="1">
      <c r="A26" s="26">
        <f t="shared" si="7"/>
        <v>24</v>
      </c>
      <c r="B26" s="300"/>
      <c r="C26" s="298" t="s">
        <v>10</v>
      </c>
      <c r="D26" s="298"/>
      <c r="E26" s="36" t="e">
        <f>INDEX(一覧表!$D:$Y,A26,Table!$A$23)</f>
        <v>#N/A</v>
      </c>
      <c r="F26" s="37"/>
      <c r="G26" s="36" t="e">
        <f t="shared" si="5"/>
        <v>#N/A</v>
      </c>
      <c r="H26" s="38"/>
      <c r="J26" s="26">
        <f t="shared" si="8"/>
        <v>60</v>
      </c>
      <c r="K26" s="39" t="s">
        <v>8</v>
      </c>
      <c r="L26" s="33" t="e">
        <f>INDEX(一覧表!$D:$Y,J26,Table!$A$23)</f>
        <v>#N/A</v>
      </c>
      <c r="M26" s="37"/>
      <c r="N26" s="36" t="e">
        <f t="shared" si="6"/>
        <v>#N/A</v>
      </c>
      <c r="O26" s="38"/>
    </row>
    <row r="27" spans="1:15" ht="12" customHeight="1">
      <c r="A27" s="26">
        <f t="shared" si="7"/>
        <v>25</v>
      </c>
      <c r="B27" s="301"/>
      <c r="C27" s="299" t="s">
        <v>15</v>
      </c>
      <c r="D27" s="299"/>
      <c r="E27" s="40" t="e">
        <f>SUM(E19:E26)</f>
        <v>#N/A</v>
      </c>
      <c r="F27" s="40">
        <f>SUM(F19:F26)</f>
        <v>0</v>
      </c>
      <c r="G27" s="40" t="e">
        <f t="shared" si="5"/>
        <v>#N/A</v>
      </c>
      <c r="H27" s="41"/>
      <c r="J27" s="26">
        <f t="shared" si="8"/>
        <v>61</v>
      </c>
      <c r="K27" s="39" t="s">
        <v>9</v>
      </c>
      <c r="L27" s="33" t="e">
        <f>INDEX(一覧表!$D:$Y,J27,Table!$A$23)</f>
        <v>#N/A</v>
      </c>
      <c r="M27" s="37"/>
      <c r="N27" s="36" t="e">
        <f t="shared" si="6"/>
        <v>#N/A</v>
      </c>
      <c r="O27" s="38"/>
    </row>
    <row r="28" spans="1:15" ht="12" customHeight="1">
      <c r="A28" s="26">
        <f t="shared" si="7"/>
        <v>26</v>
      </c>
      <c r="B28" s="313" t="s">
        <v>21</v>
      </c>
      <c r="C28" s="314" t="s">
        <v>12</v>
      </c>
      <c r="D28" s="314"/>
      <c r="E28" s="33" t="e">
        <f>INDEX(一覧表!$D:$Y,A28,Table!$A$23)</f>
        <v>#N/A</v>
      </c>
      <c r="F28" s="57"/>
      <c r="G28" s="33" t="e">
        <f t="shared" si="5"/>
        <v>#N/A</v>
      </c>
      <c r="H28" s="34"/>
      <c r="J28" s="26">
        <f t="shared" si="8"/>
        <v>62</v>
      </c>
      <c r="K28" s="42" t="s">
        <v>10</v>
      </c>
      <c r="L28" s="40" t="e">
        <f>INDEX(一覧表!$D:$Y,J28,Table!$A$23)</f>
        <v>#N/A</v>
      </c>
      <c r="M28" s="43"/>
      <c r="N28" s="40" t="e">
        <f t="shared" si="6"/>
        <v>#N/A</v>
      </c>
      <c r="O28" s="41"/>
    </row>
    <row r="29" spans="1:15" ht="12" customHeight="1">
      <c r="A29" s="26">
        <f t="shared" si="7"/>
        <v>27</v>
      </c>
      <c r="B29" s="300"/>
      <c r="C29" s="298" t="s">
        <v>3</v>
      </c>
      <c r="D29" s="298"/>
      <c r="E29" s="33" t="e">
        <f>INDEX(一覧表!$D:$Y,A29,Table!$A$23)</f>
        <v>#N/A</v>
      </c>
      <c r="F29" s="37"/>
      <c r="G29" s="36" t="e">
        <f t="shared" si="5"/>
        <v>#N/A</v>
      </c>
      <c r="H29" s="38"/>
      <c r="K29" s="46" t="s">
        <v>30</v>
      </c>
      <c r="L29" s="47" t="e">
        <f>SUM(L19:L28)</f>
        <v>#N/A</v>
      </c>
      <c r="M29" s="47" t="e">
        <f>SUM(M19:M28)</f>
        <v>#N/A</v>
      </c>
      <c r="N29" s="47" t="e">
        <f t="shared" si="6"/>
        <v>#N/A</v>
      </c>
      <c r="O29" s="48"/>
    </row>
    <row r="30" spans="1:15" ht="12" customHeight="1">
      <c r="A30" s="26">
        <f t="shared" si="7"/>
        <v>28</v>
      </c>
      <c r="B30" s="300"/>
      <c r="C30" s="298" t="s">
        <v>4</v>
      </c>
      <c r="D30" s="298"/>
      <c r="E30" s="33" t="e">
        <f>INDEX(一覧表!$D:$Y,A30,Table!$A$23)</f>
        <v>#N/A</v>
      </c>
      <c r="F30" s="37"/>
      <c r="G30" s="36" t="e">
        <f t="shared" si="5"/>
        <v>#N/A</v>
      </c>
      <c r="H30" s="38"/>
      <c r="I30" s="74"/>
      <c r="J30" s="74"/>
      <c r="K30" s="49"/>
      <c r="L30" s="58"/>
      <c r="M30" s="58"/>
      <c r="N30" s="58"/>
      <c r="O30" s="59"/>
    </row>
    <row r="31" spans="1:15" ht="12" customHeight="1">
      <c r="A31" s="26">
        <f t="shared" si="7"/>
        <v>29</v>
      </c>
      <c r="B31" s="300"/>
      <c r="C31" s="298" t="s">
        <v>5</v>
      </c>
      <c r="D31" s="298"/>
      <c r="E31" s="33" t="e">
        <f>INDEX(一覧表!$D:$Y,A31,Table!$A$23)</f>
        <v>#N/A</v>
      </c>
      <c r="F31" s="37"/>
      <c r="G31" s="36" t="e">
        <f t="shared" si="5"/>
        <v>#N/A</v>
      </c>
      <c r="H31" s="38"/>
      <c r="K31" s="49"/>
      <c r="L31" s="58"/>
      <c r="M31" s="58"/>
      <c r="N31" s="58"/>
      <c r="O31" s="59"/>
    </row>
    <row r="32" spans="1:15" ht="12" customHeight="1">
      <c r="A32" s="26">
        <f t="shared" si="7"/>
        <v>30</v>
      </c>
      <c r="B32" s="300"/>
      <c r="C32" s="298" t="s">
        <v>6</v>
      </c>
      <c r="D32" s="298"/>
      <c r="E32" s="33" t="e">
        <f>INDEX(一覧表!$D:$Y,A32,Table!$A$23)</f>
        <v>#N/A</v>
      </c>
      <c r="F32" s="37"/>
      <c r="G32" s="36" t="e">
        <f t="shared" si="5"/>
        <v>#N/A</v>
      </c>
      <c r="H32" s="38"/>
      <c r="K32" s="60" t="s">
        <v>108</v>
      </c>
    </row>
    <row r="33" spans="1:15" ht="12" customHeight="1">
      <c r="A33" s="26">
        <f t="shared" si="7"/>
        <v>31</v>
      </c>
      <c r="B33" s="300"/>
      <c r="C33" s="298" t="s">
        <v>7</v>
      </c>
      <c r="D33" s="298"/>
      <c r="E33" s="33" t="e">
        <f>INDEX(一覧表!$D:$Y,A33,Table!$A$23)</f>
        <v>#N/A</v>
      </c>
      <c r="F33" s="37"/>
      <c r="G33" s="36" t="e">
        <f t="shared" si="5"/>
        <v>#N/A</v>
      </c>
      <c r="H33" s="38"/>
      <c r="K33" s="121" t="s">
        <v>96</v>
      </c>
      <c r="L33" s="122" t="s">
        <v>97</v>
      </c>
      <c r="M33" s="122" t="s">
        <v>98</v>
      </c>
      <c r="N33" s="122" t="s">
        <v>99</v>
      </c>
      <c r="O33" s="61" t="s">
        <v>101</v>
      </c>
    </row>
    <row r="34" spans="1:15" ht="12" customHeight="1">
      <c r="A34" s="26">
        <f t="shared" si="7"/>
        <v>32</v>
      </c>
      <c r="B34" s="300"/>
      <c r="C34" s="298" t="s">
        <v>8</v>
      </c>
      <c r="D34" s="298"/>
      <c r="E34" s="33" t="e">
        <f>INDEX(一覧表!$D:$Y,A34,Table!$A$23)</f>
        <v>#N/A</v>
      </c>
      <c r="F34" s="37"/>
      <c r="G34" s="36" t="e">
        <f t="shared" si="5"/>
        <v>#N/A</v>
      </c>
      <c r="H34" s="38"/>
      <c r="K34" s="62" t="s">
        <v>24</v>
      </c>
      <c r="L34" s="135" t="e">
        <f>F15</f>
        <v>#N/A</v>
      </c>
      <c r="M34" s="63">
        <f>F38</f>
        <v>0</v>
      </c>
      <c r="N34" s="63" t="e">
        <f>L34-M34</f>
        <v>#N/A</v>
      </c>
      <c r="O34" s="77"/>
    </row>
    <row r="35" spans="1:15" ht="12" customHeight="1">
      <c r="A35" s="26">
        <f t="shared" si="7"/>
        <v>33</v>
      </c>
      <c r="B35" s="300"/>
      <c r="C35" s="298" t="s">
        <v>9</v>
      </c>
      <c r="D35" s="298"/>
      <c r="E35" s="33" t="e">
        <f>INDEX(一覧表!$D:$Y,A35,Table!$A$23)</f>
        <v>#N/A</v>
      </c>
      <c r="F35" s="37"/>
      <c r="G35" s="36" t="e">
        <f t="shared" si="5"/>
        <v>#N/A</v>
      </c>
      <c r="H35" s="38"/>
      <c r="K35" s="62" t="s">
        <v>26</v>
      </c>
      <c r="L35" s="135" t="e">
        <f>F45</f>
        <v>#N/A</v>
      </c>
      <c r="M35" s="63">
        <f>F49</f>
        <v>0</v>
      </c>
      <c r="N35" s="63" t="e">
        <f t="shared" ref="N35" si="9">L35-M35</f>
        <v>#N/A</v>
      </c>
      <c r="O35" s="139" t="e">
        <f>"合計 "&amp;TEXT(IF(N37&lt;=0,SUM(N34:N35),SUM(N34:N37)),"#,##0;▲#,##0;0;@")&amp;" 円を県高文連に返金する"</f>
        <v>#N/A</v>
      </c>
    </row>
    <row r="36" spans="1:15" ht="12" customHeight="1">
      <c r="A36" s="26">
        <f t="shared" si="7"/>
        <v>34</v>
      </c>
      <c r="B36" s="300"/>
      <c r="C36" s="298" t="s">
        <v>10</v>
      </c>
      <c r="D36" s="298"/>
      <c r="E36" s="33" t="e">
        <f>INDEX(一覧表!$D:$Y,A36,Table!$A$23)</f>
        <v>#N/A</v>
      </c>
      <c r="F36" s="37"/>
      <c r="G36" s="36" t="e">
        <f t="shared" si="5"/>
        <v>#N/A</v>
      </c>
      <c r="H36" s="38"/>
      <c r="K36" s="128" t="s">
        <v>100</v>
      </c>
      <c r="L36" s="137"/>
      <c r="M36" s="129"/>
      <c r="N36" s="130"/>
      <c r="O36" s="125"/>
    </row>
    <row r="37" spans="1:15" ht="12" customHeight="1">
      <c r="A37" s="26">
        <f t="shared" si="7"/>
        <v>35</v>
      </c>
      <c r="B37" s="301"/>
      <c r="C37" s="318" t="s">
        <v>15</v>
      </c>
      <c r="D37" s="318"/>
      <c r="E37" s="47" t="e">
        <f>SUM(E28:E36)</f>
        <v>#N/A</v>
      </c>
      <c r="F37" s="47">
        <f>SUM(F28:F36)</f>
        <v>0</v>
      </c>
      <c r="G37" s="47" t="e">
        <f t="shared" si="5"/>
        <v>#N/A</v>
      </c>
      <c r="H37" s="48"/>
      <c r="I37" s="74"/>
      <c r="J37" s="74"/>
      <c r="K37" s="126" t="s">
        <v>167</v>
      </c>
      <c r="L37" s="136" t="e">
        <f>M8-M27</f>
        <v>#N/A</v>
      </c>
      <c r="M37" s="133"/>
      <c r="N37" s="123" t="e">
        <f t="shared" ref="N37:N39" si="10">L37-M37</f>
        <v>#N/A</v>
      </c>
      <c r="O37" s="125"/>
    </row>
    <row r="38" spans="1:15" ht="12" customHeight="1">
      <c r="A38" s="26">
        <f t="shared" si="7"/>
        <v>36</v>
      </c>
      <c r="B38" s="322" t="s">
        <v>30</v>
      </c>
      <c r="C38" s="323"/>
      <c r="D38" s="323"/>
      <c r="E38" s="47" t="e">
        <f>SUM(E27,E37)</f>
        <v>#N/A</v>
      </c>
      <c r="F38" s="47">
        <f>SUM(F27,F37)</f>
        <v>0</v>
      </c>
      <c r="G38" s="47" t="e">
        <f t="shared" si="5"/>
        <v>#N/A</v>
      </c>
      <c r="H38" s="45"/>
      <c r="K38" s="126" t="s">
        <v>182</v>
      </c>
      <c r="L38" s="136">
        <f>M27</f>
        <v>0</v>
      </c>
      <c r="M38" s="123">
        <f>M27</f>
        <v>0</v>
      </c>
      <c r="N38" s="123">
        <f>L38-M38</f>
        <v>0</v>
      </c>
      <c r="O38" s="125"/>
    </row>
    <row r="39" spans="1:15" ht="12" customHeight="1">
      <c r="J39" s="74"/>
      <c r="K39" s="127" t="s">
        <v>168</v>
      </c>
      <c r="L39" s="138" t="e">
        <f>M15-M8</f>
        <v>#N/A</v>
      </c>
      <c r="M39" s="64" t="e">
        <f>M29-(M37+M38)</f>
        <v>#N/A</v>
      </c>
      <c r="N39" s="64" t="e">
        <f t="shared" si="10"/>
        <v>#N/A</v>
      </c>
      <c r="O39" s="140" t="e">
        <f>TEXT(IF(N37&gt;0,N39,SUM(N37:N39)),"#,##0;▲#,##0;0;@")&amp;" 円を専門部通帳内で繰り越す"</f>
        <v>#N/A</v>
      </c>
    </row>
    <row r="40" spans="1:15" ht="12" customHeight="1">
      <c r="B40" s="26" t="s">
        <v>26</v>
      </c>
      <c r="K40" s="23"/>
      <c r="L40" s="65"/>
      <c r="M40" s="66"/>
      <c r="N40" s="66"/>
      <c r="O40" s="124"/>
    </row>
    <row r="41" spans="1:15" ht="12" customHeight="1">
      <c r="B41" s="26" t="s">
        <v>109</v>
      </c>
      <c r="G41" s="29" t="s">
        <v>85</v>
      </c>
      <c r="J41" s="26">
        <v>66</v>
      </c>
      <c r="K41" s="67" t="s">
        <v>107</v>
      </c>
      <c r="L41" s="30" t="s">
        <v>105</v>
      </c>
      <c r="M41" s="30" t="s">
        <v>102</v>
      </c>
      <c r="N41" s="30" t="s">
        <v>103</v>
      </c>
      <c r="O41" s="31" t="s">
        <v>104</v>
      </c>
    </row>
    <row r="42" spans="1:15" ht="12" customHeight="1">
      <c r="B42" s="311" t="s">
        <v>28</v>
      </c>
      <c r="C42" s="312"/>
      <c r="D42" s="312"/>
      <c r="E42" s="30" t="s">
        <v>83</v>
      </c>
      <c r="F42" s="30" t="s">
        <v>84</v>
      </c>
      <c r="G42" s="30" t="s">
        <v>110</v>
      </c>
      <c r="H42" s="31" t="s">
        <v>27</v>
      </c>
      <c r="K42" s="68" t="s">
        <v>106</v>
      </c>
      <c r="L42" s="138" t="e">
        <f>INDEX(一覧表!$D:$Y,J41,Table!$A$23)</f>
        <v>#N/A</v>
      </c>
      <c r="M42" s="132"/>
      <c r="N42" s="64" t="e">
        <f>L42+M42</f>
        <v>#N/A</v>
      </c>
      <c r="O42" s="69"/>
    </row>
    <row r="43" spans="1:15" ht="12" customHeight="1">
      <c r="B43" s="326" t="s">
        <v>78</v>
      </c>
      <c r="C43" s="327"/>
      <c r="D43" s="327"/>
      <c r="E43" s="33" t="e">
        <f>E49</f>
        <v>#N/A</v>
      </c>
      <c r="F43" s="33" t="e">
        <f>E43</f>
        <v>#N/A</v>
      </c>
      <c r="G43" s="33" t="e">
        <f>F43-E43</f>
        <v>#N/A</v>
      </c>
      <c r="H43" s="34"/>
    </row>
    <row r="44" spans="1:15" ht="12" customHeight="1">
      <c r="B44" s="328" t="s">
        <v>20</v>
      </c>
      <c r="C44" s="329"/>
      <c r="D44" s="329"/>
      <c r="E44" s="40">
        <v>0</v>
      </c>
      <c r="F44" s="40" t="e">
        <f>IF(F49&gt;F43,F49-F43,0)</f>
        <v>#N/A</v>
      </c>
      <c r="G44" s="40" t="e">
        <f>F44-E44</f>
        <v>#N/A</v>
      </c>
      <c r="H44" s="41"/>
      <c r="K44" s="305" t="s">
        <v>22</v>
      </c>
      <c r="L44" s="306"/>
      <c r="M44" s="306"/>
    </row>
    <row r="45" spans="1:15" ht="12" customHeight="1">
      <c r="B45" s="330" t="s">
        <v>30</v>
      </c>
      <c r="C45" s="318"/>
      <c r="D45" s="318"/>
      <c r="E45" s="47" t="e">
        <f>SUM(E43:E44)</f>
        <v>#N/A</v>
      </c>
      <c r="F45" s="47" t="e">
        <f>SUM(F43:F44)</f>
        <v>#N/A</v>
      </c>
      <c r="G45" s="47" t="e">
        <f>F45-E45</f>
        <v>#N/A</v>
      </c>
      <c r="H45" s="48"/>
      <c r="K45" s="315" t="s">
        <v>183</v>
      </c>
      <c r="L45" s="316"/>
      <c r="M45" s="316"/>
      <c r="N45" s="74"/>
      <c r="O45" s="74"/>
    </row>
    <row r="46" spans="1:15" ht="6" customHeight="1">
      <c r="B46" s="49"/>
      <c r="C46" s="49"/>
      <c r="D46" s="49"/>
      <c r="E46" s="52"/>
      <c r="F46" s="52"/>
      <c r="G46" s="52"/>
      <c r="H46" s="70"/>
      <c r="K46" s="317"/>
      <c r="L46" s="317"/>
      <c r="M46" s="317"/>
      <c r="O46" s="131"/>
    </row>
    <row r="47" spans="1:15" ht="12" customHeight="1">
      <c r="B47" s="26" t="s">
        <v>14</v>
      </c>
      <c r="G47" s="29" t="s">
        <v>86</v>
      </c>
      <c r="K47" s="75"/>
      <c r="L47" s="76"/>
      <c r="M47" s="76"/>
      <c r="N47" s="74"/>
      <c r="O47" s="309"/>
    </row>
    <row r="48" spans="1:15" ht="12" customHeight="1">
      <c r="B48" s="311" t="s">
        <v>28</v>
      </c>
      <c r="C48" s="312"/>
      <c r="D48" s="312"/>
      <c r="E48" s="30" t="s">
        <v>83</v>
      </c>
      <c r="F48" s="30" t="s">
        <v>84</v>
      </c>
      <c r="G48" s="30" t="s">
        <v>110</v>
      </c>
      <c r="H48" s="31" t="s">
        <v>27</v>
      </c>
      <c r="K48" s="307" t="str">
        <f>IF(O3="選択してください","",O3)&amp;"　専門部長"</f>
        <v>　専門部長</v>
      </c>
      <c r="L48" s="308"/>
      <c r="M48" s="308"/>
      <c r="N48" s="72"/>
      <c r="O48" s="310"/>
    </row>
    <row r="49" spans="1:15" ht="12" customHeight="1">
      <c r="A49" s="26">
        <v>39</v>
      </c>
      <c r="B49" s="324" t="s">
        <v>92</v>
      </c>
      <c r="C49" s="325"/>
      <c r="D49" s="325"/>
      <c r="E49" s="47" t="e">
        <f>INDEX(一覧表!$D:$Y,A49,Table!$A$23)</f>
        <v>#N/A</v>
      </c>
      <c r="F49" s="71"/>
      <c r="G49" s="47" t="e">
        <f>E49-F49</f>
        <v>#N/A</v>
      </c>
      <c r="H49" s="48"/>
      <c r="M49" s="72"/>
      <c r="O49" s="73"/>
    </row>
    <row r="50" spans="1:15" ht="6" customHeight="1"/>
  </sheetData>
  <sheetProtection algorithmName="SHA-512" hashValue="XhvBHs7tq+mu/hWhi27RD39nHRRaZLuVR+ifszAY8T+BxkAYsSoiVdXvGnscTWlNZS5Xv9GIKOkQ6Ve6lCrYxQ==" saltValue="EDAGnX3ATjFxhz/gCukg/A==" spinCount="100000" sheet="1" objects="1" scenarios="1"/>
  <mergeCells count="47">
    <mergeCell ref="B49:D49"/>
    <mergeCell ref="B38:D38"/>
    <mergeCell ref="B42:D42"/>
    <mergeCell ref="B43:D43"/>
    <mergeCell ref="B44:D44"/>
    <mergeCell ref="B45:D45"/>
    <mergeCell ref="B5:D5"/>
    <mergeCell ref="B6:D6"/>
    <mergeCell ref="H1:N1"/>
    <mergeCell ref="C27:D27"/>
    <mergeCell ref="C11:D11"/>
    <mergeCell ref="C13:D13"/>
    <mergeCell ref="C14:D14"/>
    <mergeCell ref="B15:D15"/>
    <mergeCell ref="B11:B14"/>
    <mergeCell ref="C12:D12"/>
    <mergeCell ref="C22:D22"/>
    <mergeCell ref="C23:D23"/>
    <mergeCell ref="C24:D24"/>
    <mergeCell ref="C25:D25"/>
    <mergeCell ref="B7:B10"/>
    <mergeCell ref="C7:D7"/>
    <mergeCell ref="C31:D31"/>
    <mergeCell ref="C32:D32"/>
    <mergeCell ref="K44:M44"/>
    <mergeCell ref="K48:M48"/>
    <mergeCell ref="O47:O48"/>
    <mergeCell ref="B48:D48"/>
    <mergeCell ref="B28:B37"/>
    <mergeCell ref="C28:D28"/>
    <mergeCell ref="K45:M46"/>
    <mergeCell ref="C36:D36"/>
    <mergeCell ref="C37:D37"/>
    <mergeCell ref="C29:D29"/>
    <mergeCell ref="C30:D30"/>
    <mergeCell ref="C34:D34"/>
    <mergeCell ref="C33:D33"/>
    <mergeCell ref="C35:D35"/>
    <mergeCell ref="C8:D8"/>
    <mergeCell ref="C9:D9"/>
    <mergeCell ref="C10:D10"/>
    <mergeCell ref="B19:B27"/>
    <mergeCell ref="C19:D19"/>
    <mergeCell ref="C20:D20"/>
    <mergeCell ref="C21:D21"/>
    <mergeCell ref="C26:D26"/>
    <mergeCell ref="B18:D18"/>
  </mergeCells>
  <phoneticPr fontId="3"/>
  <conditionalFormatting sqref="O3">
    <cfRule type="cellIs" dxfId="4" priority="11" operator="equal">
      <formula>"選択してください"</formula>
    </cfRule>
  </conditionalFormatting>
  <conditionalFormatting sqref="L47:O1048576 N45:O46 E1:H1048576 L1:O44">
    <cfRule type="expression" dxfId="3" priority="7">
      <formula>ISERROR(E1)</formula>
    </cfRule>
  </conditionalFormatting>
  <conditionalFormatting sqref="O37:O38">
    <cfRule type="expression" dxfId="2" priority="3">
      <formula>$N$37&gt;0</formula>
    </cfRule>
  </conditionalFormatting>
  <conditionalFormatting sqref="O35">
    <cfRule type="expression" dxfId="1" priority="2">
      <formula>$N$37&lt;=0</formula>
    </cfRule>
  </conditionalFormatting>
  <conditionalFormatting sqref="L45:M45">
    <cfRule type="expression" dxfId="0" priority="1">
      <formula>ISERROR(L45)</formula>
    </cfRule>
  </conditionalFormatting>
  <dataValidations count="2">
    <dataValidation type="list" allowBlank="1" showInputMessage="1" showErrorMessage="1" sqref="O3" xr:uid="{00000000-0002-0000-0200-000000000000}">
      <formula1>"選択してください,演　劇,合　唱,吹奏楽,器楽・管弦楽,日本音楽,郷土芸能,美術・工芸,書　道,写　真,放　送,囲　碁,将　棋,弁　論,小倉百人一首かるた,新　聞,文　芸,自然科学,茶　道,華　道,ボランティア,英語・国際交流,軽音楽"</formula1>
    </dataValidation>
    <dataValidation type="list" allowBlank="1" showInputMessage="1" showErrorMessage="1" sqref="O1" xr:uid="{00000000-0002-0000-0200-000001000000}">
      <formula1>"中間報告,最終報告"</formula1>
    </dataValidation>
  </dataValidations>
  <printOptions horizontalCentered="1" verticalCentered="1"/>
  <pageMargins left="0.59055118110236227" right="0.59055118110236227" top="0.78740157480314965" bottom="0.39370078740157483" header="0.70866141732283472" footer="0.51181102362204722"/>
  <pageSetup paperSize="9" orientation="landscape" r:id="rId1"/>
  <headerFooter>
    <oddHeader>&amp;R&amp;"ＭＳ 明朝,標準"様式４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0"/>
  <dimension ref="A1:AA80"/>
  <sheetViews>
    <sheetView showGridLines="0" topLeftCell="B1" zoomScale="130" zoomScaleNormal="130" zoomScaleSheetLayoutView="100" zoomScalePageLayoutView="50" workbookViewId="0">
      <pane xSplit="2" ySplit="6" topLeftCell="D34" activePane="bottomRight" state="frozen"/>
      <selection activeCell="B1" sqref="B1"/>
      <selection pane="topRight" activeCell="D1" sqref="D1"/>
      <selection pane="bottomLeft" activeCell="B7" sqref="B7"/>
      <selection pane="bottomRight" activeCell="D36" sqref="D36"/>
    </sheetView>
  </sheetViews>
  <sheetFormatPr defaultRowHeight="13.5"/>
  <cols>
    <col min="1" max="1" width="9.59765625" style="5" hidden="1" customWidth="1"/>
    <col min="2" max="2" width="8" style="5" customWidth="1"/>
    <col min="3" max="3" width="25" style="5" customWidth="1"/>
    <col min="4" max="11" width="12" style="3" customWidth="1"/>
    <col min="12" max="12" width="12" style="4" customWidth="1"/>
    <col min="13" max="17" width="12" style="3" customWidth="1"/>
    <col min="18" max="18" width="12" style="4" customWidth="1"/>
    <col min="19" max="25" width="12" style="3" customWidth="1"/>
    <col min="26" max="26" width="12.796875" style="3" customWidth="1"/>
    <col min="27" max="27" width="14.59765625" style="5" customWidth="1"/>
    <col min="28" max="31" width="11.59765625" style="5" customWidth="1"/>
    <col min="32" max="16384" width="9.59765625" style="5"/>
  </cols>
  <sheetData>
    <row r="1" spans="1:26" ht="15" customHeight="1">
      <c r="B1" s="236" t="s">
        <v>198</v>
      </c>
      <c r="C1" s="236"/>
      <c r="D1" s="236"/>
      <c r="E1" s="236"/>
      <c r="F1" s="236"/>
      <c r="G1" s="236"/>
      <c r="H1" s="236"/>
      <c r="I1" s="236"/>
      <c r="J1" s="236"/>
      <c r="K1" s="236"/>
      <c r="L1" s="236"/>
    </row>
    <row r="2" spans="1:26" ht="15" hidden="1" customHeight="1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26" ht="6" customHeight="1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26" s="191" customFormat="1" ht="11.25" customHeight="1">
      <c r="B4" s="18" t="s">
        <v>32</v>
      </c>
      <c r="C4" s="19"/>
      <c r="D4" s="20"/>
      <c r="E4" s="20"/>
      <c r="F4" s="20"/>
      <c r="G4" s="20"/>
      <c r="H4" s="20"/>
      <c r="I4" s="20"/>
      <c r="J4" s="20"/>
      <c r="K4" s="20"/>
      <c r="L4" s="20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s="191" customFormat="1" ht="11.25" customHeight="1">
      <c r="B5" s="191" t="s">
        <v>0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s="191" customFormat="1" ht="11.25" customHeight="1">
      <c r="B6" s="237" t="s">
        <v>28</v>
      </c>
      <c r="C6" s="238"/>
      <c r="D6" s="7" t="s">
        <v>33</v>
      </c>
      <c r="E6" s="8" t="s">
        <v>34</v>
      </c>
      <c r="F6" s="8" t="s">
        <v>35</v>
      </c>
      <c r="G6" s="8" t="s">
        <v>36</v>
      </c>
      <c r="H6" s="8" t="s">
        <v>37</v>
      </c>
      <c r="I6" s="8" t="s">
        <v>38</v>
      </c>
      <c r="J6" s="8" t="s">
        <v>39</v>
      </c>
      <c r="K6" s="8" t="s">
        <v>40</v>
      </c>
      <c r="L6" s="8" t="s">
        <v>41</v>
      </c>
      <c r="M6" s="8" t="s">
        <v>42</v>
      </c>
      <c r="N6" s="8" t="s">
        <v>43</v>
      </c>
      <c r="O6" s="8" t="s">
        <v>44</v>
      </c>
      <c r="P6" s="8" t="s">
        <v>45</v>
      </c>
      <c r="Q6" s="8" t="s">
        <v>46</v>
      </c>
      <c r="R6" s="8" t="s">
        <v>79</v>
      </c>
      <c r="S6" s="8" t="s">
        <v>80</v>
      </c>
      <c r="T6" s="8" t="s">
        <v>48</v>
      </c>
      <c r="U6" s="8" t="s">
        <v>47</v>
      </c>
      <c r="V6" s="9" t="s">
        <v>81</v>
      </c>
      <c r="W6" s="8" t="s">
        <v>184</v>
      </c>
      <c r="X6" s="7" t="s">
        <v>195</v>
      </c>
      <c r="Y6" s="195" t="s">
        <v>197</v>
      </c>
      <c r="Z6" s="10" t="s">
        <v>49</v>
      </c>
    </row>
    <row r="7" spans="1:26" s="191" customFormat="1" ht="11.25" customHeight="1">
      <c r="A7" s="191" t="s">
        <v>185</v>
      </c>
      <c r="B7" s="239" t="s">
        <v>50</v>
      </c>
      <c r="C7" s="11" t="s">
        <v>2</v>
      </c>
      <c r="D7" s="204">
        <v>833000</v>
      </c>
      <c r="E7" s="205">
        <v>263005</v>
      </c>
      <c r="F7" s="205">
        <v>462000</v>
      </c>
      <c r="G7" s="205">
        <v>195000</v>
      </c>
      <c r="H7" s="205">
        <v>657343</v>
      </c>
      <c r="I7" s="205">
        <v>169000</v>
      </c>
      <c r="J7" s="205">
        <v>1590000</v>
      </c>
      <c r="K7" s="205">
        <v>1620000</v>
      </c>
      <c r="L7" s="205">
        <v>1274000</v>
      </c>
      <c r="M7" s="205">
        <v>20000</v>
      </c>
      <c r="N7" s="205">
        <v>17000</v>
      </c>
      <c r="O7" s="205">
        <v>7000</v>
      </c>
      <c r="P7" s="205">
        <v>205700</v>
      </c>
      <c r="Q7" s="205">
        <v>57000</v>
      </c>
      <c r="R7" s="205">
        <v>178000</v>
      </c>
      <c r="S7" s="205">
        <v>762500</v>
      </c>
      <c r="T7" s="205">
        <v>440000</v>
      </c>
      <c r="U7" s="205">
        <v>320531</v>
      </c>
      <c r="V7" s="206">
        <v>618772</v>
      </c>
      <c r="W7" s="205">
        <v>60000</v>
      </c>
      <c r="X7" s="204">
        <v>138080</v>
      </c>
      <c r="Y7" s="196">
        <v>90000</v>
      </c>
      <c r="Z7" s="81">
        <f>SUM(D7:Y7)</f>
        <v>9977931</v>
      </c>
    </row>
    <row r="8" spans="1:26" s="191" customFormat="1" ht="11.25" customHeight="1">
      <c r="A8" s="191" t="s">
        <v>113</v>
      </c>
      <c r="B8" s="240"/>
      <c r="C8" s="12" t="s">
        <v>1</v>
      </c>
      <c r="D8" s="207">
        <v>90000</v>
      </c>
      <c r="E8" s="208">
        <v>5100</v>
      </c>
      <c r="F8" s="208">
        <v>942500</v>
      </c>
      <c r="G8" s="208">
        <v>9000</v>
      </c>
      <c r="H8" s="208">
        <v>45000</v>
      </c>
      <c r="I8" s="208">
        <v>3000</v>
      </c>
      <c r="J8" s="208">
        <v>300000</v>
      </c>
      <c r="K8" s="208">
        <v>270000</v>
      </c>
      <c r="L8" s="208">
        <v>720000</v>
      </c>
      <c r="M8" s="208">
        <v>45000</v>
      </c>
      <c r="N8" s="208">
        <v>3000</v>
      </c>
      <c r="O8" s="208">
        <v>15000</v>
      </c>
      <c r="P8" s="208">
        <v>0</v>
      </c>
      <c r="Q8" s="208">
        <v>9000</v>
      </c>
      <c r="R8" s="208">
        <v>150000</v>
      </c>
      <c r="S8" s="208">
        <v>0</v>
      </c>
      <c r="T8" s="208">
        <v>30000</v>
      </c>
      <c r="U8" s="208">
        <v>320000</v>
      </c>
      <c r="V8" s="209">
        <v>41000</v>
      </c>
      <c r="W8" s="208">
        <v>0</v>
      </c>
      <c r="X8" s="207">
        <v>11000</v>
      </c>
      <c r="Y8" s="197">
        <v>60000</v>
      </c>
      <c r="Z8" s="81">
        <f t="shared" ref="Z8:Z13" si="0">SUM(D8:Y8)</f>
        <v>3068600</v>
      </c>
    </row>
    <row r="9" spans="1:26" s="191" customFormat="1" ht="11.25" customHeight="1">
      <c r="A9" s="191" t="s">
        <v>114</v>
      </c>
      <c r="B9" s="240"/>
      <c r="C9" s="12" t="s">
        <v>20</v>
      </c>
      <c r="D9" s="207">
        <v>0</v>
      </c>
      <c r="E9" s="208">
        <v>0</v>
      </c>
      <c r="F9" s="208">
        <v>0</v>
      </c>
      <c r="G9" s="208">
        <v>0</v>
      </c>
      <c r="H9" s="208">
        <v>0</v>
      </c>
      <c r="I9" s="208">
        <v>0</v>
      </c>
      <c r="J9" s="208">
        <v>0</v>
      </c>
      <c r="K9" s="208">
        <v>0</v>
      </c>
      <c r="L9" s="208">
        <v>0</v>
      </c>
      <c r="M9" s="208">
        <v>10000</v>
      </c>
      <c r="N9" s="208">
        <v>0</v>
      </c>
      <c r="O9" s="208">
        <v>0</v>
      </c>
      <c r="P9" s="208">
        <v>0</v>
      </c>
      <c r="Q9" s="208">
        <v>0</v>
      </c>
      <c r="R9" s="208">
        <v>90000</v>
      </c>
      <c r="S9" s="208">
        <v>0</v>
      </c>
      <c r="T9" s="208">
        <v>0</v>
      </c>
      <c r="U9" s="208">
        <v>0</v>
      </c>
      <c r="V9" s="209">
        <v>0</v>
      </c>
      <c r="W9" s="208">
        <v>60000</v>
      </c>
      <c r="X9" s="207">
        <v>0</v>
      </c>
      <c r="Y9" s="197">
        <v>11000</v>
      </c>
      <c r="Z9" s="81">
        <f t="shared" si="0"/>
        <v>171000</v>
      </c>
    </row>
    <row r="10" spans="1:26" s="191" customFormat="1" ht="11.25" customHeight="1">
      <c r="A10" s="191" t="s">
        <v>115</v>
      </c>
      <c r="B10" s="241"/>
      <c r="C10" s="13" t="s">
        <v>29</v>
      </c>
      <c r="D10" s="210">
        <v>923000</v>
      </c>
      <c r="E10" s="211">
        <v>268105</v>
      </c>
      <c r="F10" s="211">
        <v>1404500</v>
      </c>
      <c r="G10" s="211">
        <v>204000</v>
      </c>
      <c r="H10" s="211">
        <v>702343</v>
      </c>
      <c r="I10" s="211">
        <v>172000</v>
      </c>
      <c r="J10" s="211">
        <v>1890000</v>
      </c>
      <c r="K10" s="211">
        <v>1890000</v>
      </c>
      <c r="L10" s="211">
        <v>1994000</v>
      </c>
      <c r="M10" s="211">
        <v>75000</v>
      </c>
      <c r="N10" s="211">
        <v>20000</v>
      </c>
      <c r="O10" s="211">
        <v>22000</v>
      </c>
      <c r="P10" s="211">
        <v>205700</v>
      </c>
      <c r="Q10" s="211">
        <v>66000</v>
      </c>
      <c r="R10" s="211">
        <v>418000</v>
      </c>
      <c r="S10" s="211">
        <v>762500</v>
      </c>
      <c r="T10" s="211">
        <v>470000</v>
      </c>
      <c r="U10" s="211">
        <v>640531</v>
      </c>
      <c r="V10" s="212">
        <v>659772</v>
      </c>
      <c r="W10" s="211">
        <v>120000</v>
      </c>
      <c r="X10" s="210">
        <v>149080</v>
      </c>
      <c r="Y10" s="198">
        <v>161000</v>
      </c>
      <c r="Z10" s="97">
        <f t="shared" si="0"/>
        <v>13217531</v>
      </c>
    </row>
    <row r="11" spans="1:26" s="191" customFormat="1" ht="11.25" customHeight="1">
      <c r="A11" s="191" t="s">
        <v>116</v>
      </c>
      <c r="B11" s="242" t="s">
        <v>51</v>
      </c>
      <c r="C11" s="14" t="s">
        <v>2</v>
      </c>
      <c r="D11" s="213">
        <v>1931000</v>
      </c>
      <c r="E11" s="214">
        <v>0</v>
      </c>
      <c r="F11" s="214">
        <v>233000</v>
      </c>
      <c r="G11" s="214">
        <v>0</v>
      </c>
      <c r="H11" s="214">
        <v>0</v>
      </c>
      <c r="I11" s="214">
        <v>0</v>
      </c>
      <c r="J11" s="214">
        <v>300000</v>
      </c>
      <c r="K11" s="214">
        <v>0</v>
      </c>
      <c r="L11" s="214">
        <v>0</v>
      </c>
      <c r="M11" s="214">
        <v>180000</v>
      </c>
      <c r="N11" s="214">
        <v>128000</v>
      </c>
      <c r="O11" s="214">
        <v>133000</v>
      </c>
      <c r="P11" s="214">
        <v>0</v>
      </c>
      <c r="Q11" s="214">
        <v>19000</v>
      </c>
      <c r="R11" s="214">
        <v>157000</v>
      </c>
      <c r="S11" s="214">
        <v>43000</v>
      </c>
      <c r="T11" s="214">
        <v>190000</v>
      </c>
      <c r="U11" s="214">
        <v>167146</v>
      </c>
      <c r="V11" s="215">
        <v>0</v>
      </c>
      <c r="W11" s="214">
        <v>150000</v>
      </c>
      <c r="X11" s="213">
        <v>104800</v>
      </c>
      <c r="Y11" s="199">
        <v>90000</v>
      </c>
      <c r="Z11" s="81">
        <f t="shared" si="0"/>
        <v>3825946</v>
      </c>
    </row>
    <row r="12" spans="1:26" s="191" customFormat="1" ht="11.25" customHeight="1">
      <c r="A12" s="191" t="s">
        <v>117</v>
      </c>
      <c r="B12" s="239"/>
      <c r="C12" s="11" t="s">
        <v>1</v>
      </c>
      <c r="D12" s="204">
        <v>240000</v>
      </c>
      <c r="E12" s="205">
        <v>0</v>
      </c>
      <c r="F12" s="205">
        <v>216000</v>
      </c>
      <c r="G12" s="205">
        <v>0</v>
      </c>
      <c r="H12" s="205">
        <v>0</v>
      </c>
      <c r="I12" s="205">
        <v>0</v>
      </c>
      <c r="J12" s="205">
        <v>199500</v>
      </c>
      <c r="K12" s="205">
        <v>0</v>
      </c>
      <c r="L12" s="205">
        <v>0</v>
      </c>
      <c r="M12" s="205">
        <v>80000</v>
      </c>
      <c r="N12" s="205">
        <v>8000</v>
      </c>
      <c r="O12" s="205">
        <v>30000</v>
      </c>
      <c r="P12" s="205">
        <v>0</v>
      </c>
      <c r="Q12" s="205">
        <v>0</v>
      </c>
      <c r="R12" s="205">
        <v>0</v>
      </c>
      <c r="S12" s="205">
        <v>0</v>
      </c>
      <c r="T12" s="205">
        <v>20000</v>
      </c>
      <c r="U12" s="205">
        <v>0</v>
      </c>
      <c r="V12" s="206">
        <v>30000</v>
      </c>
      <c r="W12" s="205">
        <v>0</v>
      </c>
      <c r="X12" s="204">
        <v>0</v>
      </c>
      <c r="Y12" s="196">
        <v>60000</v>
      </c>
      <c r="Z12" s="81">
        <f t="shared" si="0"/>
        <v>883500</v>
      </c>
    </row>
    <row r="13" spans="1:26" s="191" customFormat="1" ht="11.25" customHeight="1">
      <c r="A13" s="191" t="s">
        <v>118</v>
      </c>
      <c r="B13" s="240"/>
      <c r="C13" s="12" t="s">
        <v>20</v>
      </c>
      <c r="D13" s="207">
        <v>0</v>
      </c>
      <c r="E13" s="208">
        <v>0</v>
      </c>
      <c r="F13" s="208">
        <v>0</v>
      </c>
      <c r="G13" s="208">
        <v>0</v>
      </c>
      <c r="H13" s="208">
        <v>0</v>
      </c>
      <c r="I13" s="208">
        <v>0</v>
      </c>
      <c r="J13" s="208">
        <v>0</v>
      </c>
      <c r="K13" s="208">
        <v>0</v>
      </c>
      <c r="L13" s="208">
        <v>0</v>
      </c>
      <c r="M13" s="208">
        <v>10000</v>
      </c>
      <c r="N13" s="208">
        <v>0</v>
      </c>
      <c r="O13" s="208">
        <v>0</v>
      </c>
      <c r="P13" s="208">
        <v>0</v>
      </c>
      <c r="Q13" s="208">
        <v>5000</v>
      </c>
      <c r="R13" s="208">
        <v>0</v>
      </c>
      <c r="S13" s="208">
        <v>0</v>
      </c>
      <c r="T13" s="208">
        <v>0</v>
      </c>
      <c r="U13" s="208">
        <v>0</v>
      </c>
      <c r="V13" s="209">
        <v>0</v>
      </c>
      <c r="W13" s="208">
        <v>200000</v>
      </c>
      <c r="X13" s="207">
        <v>0</v>
      </c>
      <c r="Y13" s="197">
        <v>20000</v>
      </c>
      <c r="Z13" s="81">
        <f t="shared" si="0"/>
        <v>235000</v>
      </c>
    </row>
    <row r="14" spans="1:26" s="191" customFormat="1" ht="11.25" customHeight="1">
      <c r="A14" s="191" t="s">
        <v>119</v>
      </c>
      <c r="B14" s="243"/>
      <c r="C14" s="15" t="s">
        <v>29</v>
      </c>
      <c r="D14" s="216">
        <v>2171000</v>
      </c>
      <c r="E14" s="217">
        <v>0</v>
      </c>
      <c r="F14" s="217">
        <v>449000</v>
      </c>
      <c r="G14" s="217">
        <v>0</v>
      </c>
      <c r="H14" s="217">
        <v>0</v>
      </c>
      <c r="I14" s="217">
        <v>0</v>
      </c>
      <c r="J14" s="217">
        <v>499500</v>
      </c>
      <c r="K14" s="217">
        <v>0</v>
      </c>
      <c r="L14" s="217">
        <v>0</v>
      </c>
      <c r="M14" s="217">
        <v>270000</v>
      </c>
      <c r="N14" s="217">
        <v>136000</v>
      </c>
      <c r="O14" s="217">
        <v>163000</v>
      </c>
      <c r="P14" s="217">
        <v>0</v>
      </c>
      <c r="Q14" s="217">
        <v>24000</v>
      </c>
      <c r="R14" s="217">
        <v>157000</v>
      </c>
      <c r="S14" s="217">
        <v>43000</v>
      </c>
      <c r="T14" s="217">
        <v>210000</v>
      </c>
      <c r="U14" s="217">
        <v>167146</v>
      </c>
      <c r="V14" s="218">
        <v>30000</v>
      </c>
      <c r="W14" s="217">
        <v>350000</v>
      </c>
      <c r="X14" s="216">
        <v>104800</v>
      </c>
      <c r="Y14" s="200">
        <v>170000</v>
      </c>
      <c r="Z14" s="97">
        <f>SUM(D14:Y14)</f>
        <v>4944446</v>
      </c>
    </row>
    <row r="15" spans="1:26" s="191" customFormat="1" ht="11.25" customHeight="1">
      <c r="A15" s="191" t="s">
        <v>120</v>
      </c>
      <c r="B15" s="244" t="s">
        <v>30</v>
      </c>
      <c r="C15" s="245"/>
      <c r="D15" s="219">
        <v>3094000</v>
      </c>
      <c r="E15" s="220">
        <v>268105</v>
      </c>
      <c r="F15" s="220">
        <v>1853500</v>
      </c>
      <c r="G15" s="220">
        <v>204000</v>
      </c>
      <c r="H15" s="220">
        <v>702343</v>
      </c>
      <c r="I15" s="220">
        <v>172000</v>
      </c>
      <c r="J15" s="220">
        <v>2389500</v>
      </c>
      <c r="K15" s="220">
        <v>1890000</v>
      </c>
      <c r="L15" s="220">
        <v>1994000</v>
      </c>
      <c r="M15" s="220">
        <v>345000</v>
      </c>
      <c r="N15" s="220">
        <v>156000</v>
      </c>
      <c r="O15" s="220">
        <v>185000</v>
      </c>
      <c r="P15" s="220">
        <v>205700</v>
      </c>
      <c r="Q15" s="220">
        <v>90000</v>
      </c>
      <c r="R15" s="220">
        <v>575000</v>
      </c>
      <c r="S15" s="220">
        <v>805500</v>
      </c>
      <c r="T15" s="220">
        <v>680000</v>
      </c>
      <c r="U15" s="220">
        <v>807677</v>
      </c>
      <c r="V15" s="221">
        <v>689772</v>
      </c>
      <c r="W15" s="220">
        <v>470000</v>
      </c>
      <c r="X15" s="219">
        <v>253880</v>
      </c>
      <c r="Y15" s="201">
        <v>331000</v>
      </c>
      <c r="Z15" s="81">
        <f>SUM(D15:Y15)</f>
        <v>18161977</v>
      </c>
    </row>
    <row r="16" spans="1:26" s="191" customFormat="1" ht="11.25" customHeight="1">
      <c r="B16" s="25" t="s">
        <v>14</v>
      </c>
      <c r="C16" s="25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s="191" customFormat="1" ht="11.25" customHeight="1">
      <c r="A17" s="191" t="s">
        <v>186</v>
      </c>
      <c r="B17" s="233" t="s">
        <v>11</v>
      </c>
      <c r="C17" s="11" t="s">
        <v>3</v>
      </c>
      <c r="D17" s="78">
        <v>120000</v>
      </c>
      <c r="E17" s="79">
        <v>55105</v>
      </c>
      <c r="F17" s="79">
        <v>450000</v>
      </c>
      <c r="G17" s="79">
        <v>50000</v>
      </c>
      <c r="H17" s="79">
        <v>100000</v>
      </c>
      <c r="I17" s="79">
        <v>30000</v>
      </c>
      <c r="J17" s="79">
        <v>150000</v>
      </c>
      <c r="K17" s="79">
        <v>150000</v>
      </c>
      <c r="L17" s="79">
        <v>320000</v>
      </c>
      <c r="M17" s="79">
        <v>0</v>
      </c>
      <c r="N17" s="79">
        <v>10000</v>
      </c>
      <c r="O17" s="79">
        <v>0</v>
      </c>
      <c r="P17" s="79">
        <v>60000</v>
      </c>
      <c r="Q17" s="79">
        <v>0</v>
      </c>
      <c r="R17" s="79">
        <v>10000</v>
      </c>
      <c r="S17" s="79">
        <v>0</v>
      </c>
      <c r="T17" s="79">
        <v>160000</v>
      </c>
      <c r="U17" s="79">
        <v>133644</v>
      </c>
      <c r="V17" s="80">
        <v>22272</v>
      </c>
      <c r="W17" s="79">
        <v>50000</v>
      </c>
      <c r="X17" s="204">
        <v>43800</v>
      </c>
      <c r="Y17" s="196">
        <v>0</v>
      </c>
      <c r="Z17" s="81">
        <f>SUM(D17:Y17)</f>
        <v>1914821</v>
      </c>
    </row>
    <row r="18" spans="1:26" s="191" customFormat="1" ht="11.25" customHeight="1">
      <c r="A18" s="191" t="s">
        <v>121</v>
      </c>
      <c r="B18" s="234"/>
      <c r="C18" s="12" t="s">
        <v>4</v>
      </c>
      <c r="D18" s="82">
        <v>110000</v>
      </c>
      <c r="E18" s="83">
        <v>36000</v>
      </c>
      <c r="F18" s="83">
        <v>297000</v>
      </c>
      <c r="G18" s="83">
        <v>0</v>
      </c>
      <c r="H18" s="83">
        <v>52343</v>
      </c>
      <c r="I18" s="83">
        <v>0</v>
      </c>
      <c r="J18" s="83">
        <v>15000</v>
      </c>
      <c r="K18" s="83">
        <v>15000</v>
      </c>
      <c r="L18" s="83">
        <v>134000</v>
      </c>
      <c r="M18" s="83">
        <v>0</v>
      </c>
      <c r="N18" s="83">
        <v>0</v>
      </c>
      <c r="O18" s="83">
        <v>0</v>
      </c>
      <c r="P18" s="83">
        <v>12000</v>
      </c>
      <c r="Q18" s="83">
        <v>0</v>
      </c>
      <c r="R18" s="83">
        <v>0</v>
      </c>
      <c r="S18" s="83">
        <v>20000</v>
      </c>
      <c r="T18" s="83">
        <v>0</v>
      </c>
      <c r="U18" s="83">
        <v>24000</v>
      </c>
      <c r="V18" s="84">
        <v>2000</v>
      </c>
      <c r="W18" s="83">
        <v>30000</v>
      </c>
      <c r="X18" s="207">
        <v>40000</v>
      </c>
      <c r="Y18" s="197">
        <v>0</v>
      </c>
      <c r="Z18" s="81">
        <f t="shared" ref="Z18:Z35" si="1">SUM(D18:Y18)</f>
        <v>787343</v>
      </c>
    </row>
    <row r="19" spans="1:26" s="191" customFormat="1" ht="11.25" customHeight="1">
      <c r="A19" s="191" t="s">
        <v>122</v>
      </c>
      <c r="B19" s="234"/>
      <c r="C19" s="12" t="s">
        <v>5</v>
      </c>
      <c r="D19" s="82">
        <v>160000</v>
      </c>
      <c r="E19" s="83">
        <v>22000</v>
      </c>
      <c r="F19" s="83">
        <v>85500</v>
      </c>
      <c r="G19" s="83">
        <v>36500</v>
      </c>
      <c r="H19" s="83">
        <v>130000</v>
      </c>
      <c r="I19" s="83">
        <v>40000</v>
      </c>
      <c r="J19" s="83">
        <v>85000</v>
      </c>
      <c r="K19" s="83">
        <v>85000</v>
      </c>
      <c r="L19" s="83">
        <v>1280000</v>
      </c>
      <c r="M19" s="83">
        <v>25000</v>
      </c>
      <c r="N19" s="83">
        <v>10000</v>
      </c>
      <c r="O19" s="83">
        <v>20000</v>
      </c>
      <c r="P19" s="83">
        <v>73400</v>
      </c>
      <c r="Q19" s="83">
        <v>3000</v>
      </c>
      <c r="R19" s="83">
        <v>65000</v>
      </c>
      <c r="S19" s="83">
        <v>512500</v>
      </c>
      <c r="T19" s="83">
        <v>150000</v>
      </c>
      <c r="U19" s="83">
        <v>463887</v>
      </c>
      <c r="V19" s="84">
        <v>553500</v>
      </c>
      <c r="W19" s="83">
        <v>25000</v>
      </c>
      <c r="X19" s="207">
        <v>40000</v>
      </c>
      <c r="Y19" s="197">
        <v>41000</v>
      </c>
      <c r="Z19" s="81">
        <f t="shared" si="1"/>
        <v>3906287</v>
      </c>
    </row>
    <row r="20" spans="1:26" s="191" customFormat="1" ht="11.25" customHeight="1">
      <c r="A20" s="191" t="s">
        <v>123</v>
      </c>
      <c r="B20" s="234"/>
      <c r="C20" s="12" t="s">
        <v>6</v>
      </c>
      <c r="D20" s="82">
        <v>9000</v>
      </c>
      <c r="E20" s="83">
        <v>5000</v>
      </c>
      <c r="F20" s="83">
        <v>2500</v>
      </c>
      <c r="G20" s="83">
        <v>3000</v>
      </c>
      <c r="H20" s="83">
        <v>15000</v>
      </c>
      <c r="I20" s="83">
        <v>2000</v>
      </c>
      <c r="J20" s="83">
        <v>30000</v>
      </c>
      <c r="K20" s="83">
        <v>30000</v>
      </c>
      <c r="L20" s="83">
        <v>45000</v>
      </c>
      <c r="M20" s="83">
        <v>5000</v>
      </c>
      <c r="N20" s="83">
        <v>0</v>
      </c>
      <c r="O20" s="83">
        <v>2000</v>
      </c>
      <c r="P20" s="83">
        <v>15300</v>
      </c>
      <c r="Q20" s="83">
        <v>3000</v>
      </c>
      <c r="R20" s="83">
        <v>3000</v>
      </c>
      <c r="S20" s="83">
        <v>60000</v>
      </c>
      <c r="T20" s="83">
        <v>10000</v>
      </c>
      <c r="U20" s="83">
        <v>19000</v>
      </c>
      <c r="V20" s="84">
        <v>12000</v>
      </c>
      <c r="W20" s="83">
        <v>5000</v>
      </c>
      <c r="X20" s="207">
        <v>5280</v>
      </c>
      <c r="Y20" s="197">
        <v>5000</v>
      </c>
      <c r="Z20" s="81">
        <f t="shared" si="1"/>
        <v>286080</v>
      </c>
    </row>
    <row r="21" spans="1:26" s="191" customFormat="1" ht="11.25" customHeight="1">
      <c r="A21" s="191" t="s">
        <v>124</v>
      </c>
      <c r="B21" s="234"/>
      <c r="C21" s="12" t="s">
        <v>7</v>
      </c>
      <c r="D21" s="82">
        <v>150000</v>
      </c>
      <c r="E21" s="83">
        <v>150000</v>
      </c>
      <c r="F21" s="83">
        <v>430000</v>
      </c>
      <c r="G21" s="83">
        <v>82500</v>
      </c>
      <c r="H21" s="83">
        <v>245000</v>
      </c>
      <c r="I21" s="83">
        <v>100000</v>
      </c>
      <c r="J21" s="83">
        <v>300000</v>
      </c>
      <c r="K21" s="83">
        <v>300000</v>
      </c>
      <c r="L21" s="83">
        <v>215000</v>
      </c>
      <c r="M21" s="83">
        <v>0</v>
      </c>
      <c r="N21" s="83">
        <v>0</v>
      </c>
      <c r="O21" s="83">
        <v>0</v>
      </c>
      <c r="P21" s="83">
        <v>45000</v>
      </c>
      <c r="Q21" s="83">
        <v>0</v>
      </c>
      <c r="R21" s="83">
        <v>100000</v>
      </c>
      <c r="S21" s="83">
        <v>170000</v>
      </c>
      <c r="T21" s="83">
        <v>120000</v>
      </c>
      <c r="U21" s="83">
        <v>0</v>
      </c>
      <c r="V21" s="84">
        <v>70000</v>
      </c>
      <c r="W21" s="83">
        <v>10000</v>
      </c>
      <c r="X21" s="207">
        <v>0</v>
      </c>
      <c r="Y21" s="197">
        <v>0</v>
      </c>
      <c r="Z21" s="81">
        <f t="shared" si="1"/>
        <v>2487500</v>
      </c>
    </row>
    <row r="22" spans="1:26" s="191" customFormat="1" ht="11.25" customHeight="1">
      <c r="A22" s="191" t="s">
        <v>125</v>
      </c>
      <c r="B22" s="234"/>
      <c r="C22" s="12" t="s">
        <v>8</v>
      </c>
      <c r="D22" s="82">
        <v>374000</v>
      </c>
      <c r="E22" s="83">
        <v>0</v>
      </c>
      <c r="F22" s="83">
        <v>135000</v>
      </c>
      <c r="G22" s="83">
        <v>32000</v>
      </c>
      <c r="H22" s="83">
        <v>140000</v>
      </c>
      <c r="I22" s="83">
        <v>0</v>
      </c>
      <c r="J22" s="83">
        <v>1310000</v>
      </c>
      <c r="K22" s="83">
        <v>1310000</v>
      </c>
      <c r="L22" s="83">
        <v>0</v>
      </c>
      <c r="M22" s="83">
        <v>40000</v>
      </c>
      <c r="N22" s="83">
        <v>0</v>
      </c>
      <c r="O22" s="83">
        <v>0</v>
      </c>
      <c r="P22" s="83">
        <v>0</v>
      </c>
      <c r="Q22" s="83">
        <v>60000</v>
      </c>
      <c r="R22" s="83">
        <v>240000</v>
      </c>
      <c r="S22" s="83">
        <v>0</v>
      </c>
      <c r="T22" s="83">
        <v>0</v>
      </c>
      <c r="U22" s="83">
        <v>0</v>
      </c>
      <c r="V22" s="84">
        <v>0</v>
      </c>
      <c r="W22" s="83">
        <v>0</v>
      </c>
      <c r="X22" s="207">
        <v>0</v>
      </c>
      <c r="Y22" s="197">
        <v>105000</v>
      </c>
      <c r="Z22" s="81">
        <f t="shared" si="1"/>
        <v>3746000</v>
      </c>
    </row>
    <row r="23" spans="1:26" s="191" customFormat="1" ht="11.25" customHeight="1">
      <c r="A23" s="191" t="s">
        <v>126</v>
      </c>
      <c r="B23" s="234"/>
      <c r="C23" s="12" t="s">
        <v>9</v>
      </c>
      <c r="D23" s="82">
        <v>0</v>
      </c>
      <c r="E23" s="83">
        <v>0</v>
      </c>
      <c r="F23" s="83">
        <v>0</v>
      </c>
      <c r="G23" s="83">
        <v>0</v>
      </c>
      <c r="H23" s="83">
        <v>0</v>
      </c>
      <c r="I23" s="83">
        <v>0</v>
      </c>
      <c r="J23" s="83">
        <v>0</v>
      </c>
      <c r="K23" s="83">
        <v>0</v>
      </c>
      <c r="L23" s="83">
        <v>0</v>
      </c>
      <c r="M23" s="83">
        <v>0</v>
      </c>
      <c r="N23" s="83">
        <v>0</v>
      </c>
      <c r="O23" s="83">
        <v>0</v>
      </c>
      <c r="P23" s="83">
        <v>0</v>
      </c>
      <c r="Q23" s="83">
        <v>0</v>
      </c>
      <c r="R23" s="83">
        <v>0</v>
      </c>
      <c r="S23" s="83">
        <v>0</v>
      </c>
      <c r="T23" s="83">
        <v>0</v>
      </c>
      <c r="U23" s="83">
        <v>0</v>
      </c>
      <c r="V23" s="84">
        <v>0</v>
      </c>
      <c r="W23" s="83">
        <v>0</v>
      </c>
      <c r="X23" s="207">
        <v>0</v>
      </c>
      <c r="Y23" s="197">
        <v>0</v>
      </c>
      <c r="Z23" s="81">
        <f t="shared" si="1"/>
        <v>0</v>
      </c>
    </row>
    <row r="24" spans="1:26" s="191" customFormat="1" ht="11.25" customHeight="1">
      <c r="A24" s="191" t="s">
        <v>127</v>
      </c>
      <c r="B24" s="234"/>
      <c r="C24" s="12" t="s">
        <v>10</v>
      </c>
      <c r="D24" s="82">
        <v>0</v>
      </c>
      <c r="E24" s="83">
        <v>0</v>
      </c>
      <c r="F24" s="83">
        <v>4500</v>
      </c>
      <c r="G24" s="83">
        <v>0</v>
      </c>
      <c r="H24" s="83">
        <v>20000</v>
      </c>
      <c r="I24" s="83">
        <v>0</v>
      </c>
      <c r="J24" s="83">
        <v>0</v>
      </c>
      <c r="K24" s="83">
        <v>0</v>
      </c>
      <c r="L24" s="83">
        <v>0</v>
      </c>
      <c r="M24" s="83">
        <v>5000</v>
      </c>
      <c r="N24" s="83">
        <v>0</v>
      </c>
      <c r="O24" s="83">
        <v>0</v>
      </c>
      <c r="P24" s="83">
        <v>0</v>
      </c>
      <c r="Q24" s="83">
        <v>0</v>
      </c>
      <c r="R24" s="83">
        <v>0</v>
      </c>
      <c r="S24" s="83">
        <v>0</v>
      </c>
      <c r="T24" s="83">
        <v>30000</v>
      </c>
      <c r="U24" s="83">
        <v>0</v>
      </c>
      <c r="V24" s="84">
        <v>0</v>
      </c>
      <c r="W24" s="83">
        <v>0</v>
      </c>
      <c r="X24" s="207">
        <v>20000</v>
      </c>
      <c r="Y24" s="197">
        <v>10000</v>
      </c>
      <c r="Z24" s="81">
        <f t="shared" si="1"/>
        <v>89500</v>
      </c>
    </row>
    <row r="25" spans="1:26" s="191" customFormat="1" ht="11.25" customHeight="1">
      <c r="A25" s="191" t="s">
        <v>128</v>
      </c>
      <c r="B25" s="235"/>
      <c r="C25" s="13" t="s">
        <v>29</v>
      </c>
      <c r="D25" s="86">
        <v>923000</v>
      </c>
      <c r="E25" s="87">
        <v>268105</v>
      </c>
      <c r="F25" s="87">
        <v>1404500</v>
      </c>
      <c r="G25" s="87">
        <v>204000</v>
      </c>
      <c r="H25" s="87">
        <v>702343</v>
      </c>
      <c r="I25" s="87">
        <v>172000</v>
      </c>
      <c r="J25" s="87">
        <v>1890000</v>
      </c>
      <c r="K25" s="87">
        <v>1890000</v>
      </c>
      <c r="L25" s="87">
        <v>1994000</v>
      </c>
      <c r="M25" s="87">
        <v>75000</v>
      </c>
      <c r="N25" s="87">
        <v>20000</v>
      </c>
      <c r="O25" s="87">
        <v>22000</v>
      </c>
      <c r="P25" s="87">
        <v>205700</v>
      </c>
      <c r="Q25" s="87">
        <v>66000</v>
      </c>
      <c r="R25" s="87">
        <v>418000</v>
      </c>
      <c r="S25" s="87">
        <v>762500</v>
      </c>
      <c r="T25" s="87">
        <v>470000</v>
      </c>
      <c r="U25" s="87">
        <v>640531</v>
      </c>
      <c r="V25" s="88">
        <v>659772</v>
      </c>
      <c r="W25" s="87">
        <v>120000</v>
      </c>
      <c r="X25" s="210">
        <v>149080</v>
      </c>
      <c r="Y25" s="198">
        <v>161000</v>
      </c>
      <c r="Z25" s="229">
        <f t="shared" si="1"/>
        <v>13217531</v>
      </c>
    </row>
    <row r="26" spans="1:26" s="191" customFormat="1" ht="11.25" customHeight="1">
      <c r="A26" s="191" t="s">
        <v>129</v>
      </c>
      <c r="B26" s="248" t="s">
        <v>21</v>
      </c>
      <c r="C26" s="14" t="s">
        <v>12</v>
      </c>
      <c r="D26" s="90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  <c r="M26" s="91">
        <v>0</v>
      </c>
      <c r="N26" s="91">
        <v>56000</v>
      </c>
      <c r="O26" s="91">
        <v>130000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80000</v>
      </c>
      <c r="V26" s="92">
        <v>0</v>
      </c>
      <c r="W26" s="91">
        <v>0</v>
      </c>
      <c r="X26" s="213">
        <v>0</v>
      </c>
      <c r="Y26" s="199">
        <v>0</v>
      </c>
      <c r="Z26" s="93">
        <f t="shared" si="1"/>
        <v>266000</v>
      </c>
    </row>
    <row r="27" spans="1:26" s="191" customFormat="1" ht="11.25" customHeight="1">
      <c r="A27" s="191" t="s">
        <v>130</v>
      </c>
      <c r="B27" s="234"/>
      <c r="C27" s="12" t="s">
        <v>3</v>
      </c>
      <c r="D27" s="82">
        <v>120000</v>
      </c>
      <c r="E27" s="83">
        <v>0</v>
      </c>
      <c r="F27" s="83">
        <v>423700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  <c r="N27" s="83">
        <v>60000</v>
      </c>
      <c r="O27" s="83">
        <v>0</v>
      </c>
      <c r="P27" s="83">
        <v>0</v>
      </c>
      <c r="Q27" s="83">
        <v>0</v>
      </c>
      <c r="R27" s="83">
        <v>10000</v>
      </c>
      <c r="S27" s="83">
        <v>0</v>
      </c>
      <c r="T27" s="83">
        <v>30000</v>
      </c>
      <c r="U27" s="83">
        <v>11136</v>
      </c>
      <c r="V27" s="84">
        <v>0</v>
      </c>
      <c r="W27" s="83">
        <v>20000</v>
      </c>
      <c r="X27" s="207">
        <v>43800</v>
      </c>
      <c r="Y27" s="197">
        <v>0</v>
      </c>
      <c r="Z27" s="81">
        <f t="shared" si="1"/>
        <v>718636</v>
      </c>
    </row>
    <row r="28" spans="1:26" s="191" customFormat="1" ht="11.25" customHeight="1">
      <c r="A28" s="191" t="s">
        <v>131</v>
      </c>
      <c r="B28" s="234"/>
      <c r="C28" s="12" t="s">
        <v>4</v>
      </c>
      <c r="D28" s="82">
        <v>95000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  <c r="N28" s="83">
        <v>0</v>
      </c>
      <c r="O28" s="83">
        <v>0</v>
      </c>
      <c r="P28" s="83">
        <v>0</v>
      </c>
      <c r="Q28" s="83">
        <v>0</v>
      </c>
      <c r="R28" s="83">
        <v>0</v>
      </c>
      <c r="S28" s="83">
        <v>38000</v>
      </c>
      <c r="T28" s="83">
        <v>0</v>
      </c>
      <c r="U28" s="83">
        <v>0</v>
      </c>
      <c r="V28" s="84">
        <v>0</v>
      </c>
      <c r="W28" s="83">
        <v>10000</v>
      </c>
      <c r="X28" s="207">
        <v>40000</v>
      </c>
      <c r="Y28" s="197">
        <v>0</v>
      </c>
      <c r="Z28" s="81">
        <f t="shared" si="1"/>
        <v>183000</v>
      </c>
    </row>
    <row r="29" spans="1:26" s="191" customFormat="1" ht="11.25" customHeight="1">
      <c r="A29" s="191" t="s">
        <v>132</v>
      </c>
      <c r="B29" s="234"/>
      <c r="C29" s="12" t="s">
        <v>5</v>
      </c>
      <c r="D29" s="82">
        <v>45000</v>
      </c>
      <c r="E29" s="83">
        <v>0</v>
      </c>
      <c r="F29" s="83">
        <v>22800</v>
      </c>
      <c r="G29" s="83">
        <v>0</v>
      </c>
      <c r="H29" s="83">
        <v>0</v>
      </c>
      <c r="I29" s="83">
        <v>0</v>
      </c>
      <c r="J29" s="83">
        <v>193910</v>
      </c>
      <c r="K29" s="83">
        <v>0</v>
      </c>
      <c r="L29" s="83">
        <v>0</v>
      </c>
      <c r="M29" s="83">
        <v>20000</v>
      </c>
      <c r="N29" s="83">
        <v>10000</v>
      </c>
      <c r="O29" s="83">
        <v>31000</v>
      </c>
      <c r="P29" s="83">
        <v>0</v>
      </c>
      <c r="Q29" s="83">
        <v>2000</v>
      </c>
      <c r="R29" s="83">
        <v>100000</v>
      </c>
      <c r="S29" s="83">
        <v>0</v>
      </c>
      <c r="T29" s="83">
        <v>140000</v>
      </c>
      <c r="U29" s="83">
        <v>25000</v>
      </c>
      <c r="V29" s="84">
        <v>10000</v>
      </c>
      <c r="W29" s="83">
        <v>235000</v>
      </c>
      <c r="X29" s="207">
        <v>10000</v>
      </c>
      <c r="Y29" s="197">
        <v>41000</v>
      </c>
      <c r="Z29" s="81">
        <f t="shared" si="1"/>
        <v>885710</v>
      </c>
    </row>
    <row r="30" spans="1:26" s="191" customFormat="1" ht="11.25" customHeight="1">
      <c r="A30" s="191" t="s">
        <v>133</v>
      </c>
      <c r="B30" s="234"/>
      <c r="C30" s="12" t="s">
        <v>6</v>
      </c>
      <c r="D30" s="82">
        <v>9000</v>
      </c>
      <c r="E30" s="83">
        <v>0</v>
      </c>
      <c r="F30" s="83">
        <v>2500</v>
      </c>
      <c r="G30" s="83">
        <v>0</v>
      </c>
      <c r="H30" s="83">
        <v>0</v>
      </c>
      <c r="I30" s="83">
        <v>0</v>
      </c>
      <c r="J30" s="83">
        <v>24000</v>
      </c>
      <c r="K30" s="83">
        <v>0</v>
      </c>
      <c r="L30" s="83">
        <v>0</v>
      </c>
      <c r="M30" s="83">
        <v>5000</v>
      </c>
      <c r="N30" s="83">
        <v>0</v>
      </c>
      <c r="O30" s="83">
        <v>2000</v>
      </c>
      <c r="P30" s="83">
        <v>0</v>
      </c>
      <c r="Q30" s="83">
        <v>2000</v>
      </c>
      <c r="R30" s="83">
        <v>27000</v>
      </c>
      <c r="S30" s="83">
        <v>0</v>
      </c>
      <c r="T30" s="83">
        <v>10000</v>
      </c>
      <c r="U30" s="83">
        <v>10000</v>
      </c>
      <c r="V30" s="84">
        <v>0</v>
      </c>
      <c r="W30" s="83">
        <v>75000</v>
      </c>
      <c r="X30" s="207">
        <v>1000</v>
      </c>
      <c r="Y30" s="197">
        <v>5000</v>
      </c>
      <c r="Z30" s="81">
        <f t="shared" si="1"/>
        <v>172500</v>
      </c>
    </row>
    <row r="31" spans="1:26" s="191" customFormat="1" ht="11.25" customHeight="1">
      <c r="A31" s="191" t="s">
        <v>134</v>
      </c>
      <c r="B31" s="234"/>
      <c r="C31" s="12" t="s">
        <v>7</v>
      </c>
      <c r="D31" s="82">
        <v>890000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191590</v>
      </c>
      <c r="K31" s="83">
        <v>0</v>
      </c>
      <c r="L31" s="83">
        <v>0</v>
      </c>
      <c r="M31" s="83">
        <v>200000</v>
      </c>
      <c r="N31" s="83">
        <v>10000</v>
      </c>
      <c r="O31" s="83">
        <v>0</v>
      </c>
      <c r="P31" s="83">
        <v>0</v>
      </c>
      <c r="Q31" s="83">
        <v>0</v>
      </c>
      <c r="R31" s="83">
        <v>20000</v>
      </c>
      <c r="S31" s="83">
        <v>5000</v>
      </c>
      <c r="T31" s="83">
        <v>0</v>
      </c>
      <c r="U31" s="83">
        <v>0</v>
      </c>
      <c r="V31" s="84">
        <v>0</v>
      </c>
      <c r="W31" s="83">
        <v>10000</v>
      </c>
      <c r="X31" s="207">
        <v>0</v>
      </c>
      <c r="Y31" s="197">
        <v>55000</v>
      </c>
      <c r="Z31" s="81">
        <f t="shared" si="1"/>
        <v>1381590</v>
      </c>
    </row>
    <row r="32" spans="1:26" s="191" customFormat="1" ht="11.25" customHeight="1">
      <c r="A32" s="191" t="s">
        <v>135</v>
      </c>
      <c r="B32" s="234"/>
      <c r="C32" s="12" t="s">
        <v>8</v>
      </c>
      <c r="D32" s="82">
        <v>1012000</v>
      </c>
      <c r="E32" s="83">
        <v>0</v>
      </c>
      <c r="F32" s="83">
        <v>0</v>
      </c>
      <c r="G32" s="83">
        <v>0</v>
      </c>
      <c r="H32" s="83">
        <v>0</v>
      </c>
      <c r="I32" s="83">
        <v>0</v>
      </c>
      <c r="J32" s="83">
        <v>90000</v>
      </c>
      <c r="K32" s="83">
        <v>0</v>
      </c>
      <c r="L32" s="83">
        <v>0</v>
      </c>
      <c r="M32" s="83">
        <v>40000</v>
      </c>
      <c r="N32" s="83">
        <v>0</v>
      </c>
      <c r="O32" s="83">
        <v>0</v>
      </c>
      <c r="P32" s="83">
        <v>0</v>
      </c>
      <c r="Q32" s="83">
        <v>20000</v>
      </c>
      <c r="R32" s="83">
        <v>0</v>
      </c>
      <c r="S32" s="83">
        <v>0</v>
      </c>
      <c r="T32" s="83">
        <v>0</v>
      </c>
      <c r="U32" s="83">
        <v>41010</v>
      </c>
      <c r="V32" s="84">
        <v>0</v>
      </c>
      <c r="W32" s="83">
        <v>0</v>
      </c>
      <c r="X32" s="207">
        <v>0</v>
      </c>
      <c r="Y32" s="197">
        <v>59000</v>
      </c>
      <c r="Z32" s="81">
        <f t="shared" si="1"/>
        <v>1262010</v>
      </c>
    </row>
    <row r="33" spans="1:26" s="191" customFormat="1" ht="11.25" customHeight="1">
      <c r="A33" s="191" t="s">
        <v>136</v>
      </c>
      <c r="B33" s="234"/>
      <c r="C33" s="12" t="s">
        <v>9</v>
      </c>
      <c r="D33" s="82">
        <v>0</v>
      </c>
      <c r="E33" s="83">
        <v>0</v>
      </c>
      <c r="F33" s="83">
        <v>0</v>
      </c>
      <c r="G33" s="83">
        <v>0</v>
      </c>
      <c r="H33" s="83">
        <v>0</v>
      </c>
      <c r="I33" s="83">
        <v>0</v>
      </c>
      <c r="J33" s="83">
        <v>0</v>
      </c>
      <c r="K33" s="83">
        <v>0</v>
      </c>
      <c r="L33" s="83">
        <v>0</v>
      </c>
      <c r="M33" s="83">
        <v>0</v>
      </c>
      <c r="N33" s="83">
        <v>0</v>
      </c>
      <c r="O33" s="83">
        <v>0</v>
      </c>
      <c r="P33" s="83">
        <v>0</v>
      </c>
      <c r="Q33" s="83">
        <v>0</v>
      </c>
      <c r="R33" s="83">
        <v>0</v>
      </c>
      <c r="S33" s="83">
        <v>0</v>
      </c>
      <c r="T33" s="83">
        <v>0</v>
      </c>
      <c r="U33" s="83">
        <v>0</v>
      </c>
      <c r="V33" s="84">
        <v>0</v>
      </c>
      <c r="W33" s="83">
        <v>0</v>
      </c>
      <c r="X33" s="207">
        <v>0</v>
      </c>
      <c r="Y33" s="197">
        <v>0</v>
      </c>
      <c r="Z33" s="81">
        <f t="shared" si="1"/>
        <v>0</v>
      </c>
    </row>
    <row r="34" spans="1:26" s="191" customFormat="1" ht="11.25" customHeight="1">
      <c r="A34" s="191" t="s">
        <v>137</v>
      </c>
      <c r="B34" s="234"/>
      <c r="C34" s="12" t="s">
        <v>10</v>
      </c>
      <c r="D34" s="82">
        <v>0</v>
      </c>
      <c r="E34" s="83">
        <v>0</v>
      </c>
      <c r="F34" s="83">
        <v>0</v>
      </c>
      <c r="G34" s="83">
        <v>0</v>
      </c>
      <c r="H34" s="83">
        <v>0</v>
      </c>
      <c r="I34" s="83">
        <v>0</v>
      </c>
      <c r="J34" s="83">
        <v>0</v>
      </c>
      <c r="K34" s="83">
        <v>0</v>
      </c>
      <c r="L34" s="83">
        <v>0</v>
      </c>
      <c r="M34" s="83">
        <v>5000</v>
      </c>
      <c r="N34" s="83">
        <v>0</v>
      </c>
      <c r="O34" s="83">
        <v>0</v>
      </c>
      <c r="P34" s="83">
        <v>0</v>
      </c>
      <c r="Q34" s="83">
        <v>0</v>
      </c>
      <c r="R34" s="83">
        <v>0</v>
      </c>
      <c r="S34" s="83">
        <v>0</v>
      </c>
      <c r="T34" s="83">
        <v>30000</v>
      </c>
      <c r="U34" s="83">
        <v>0</v>
      </c>
      <c r="V34" s="84">
        <v>20000</v>
      </c>
      <c r="W34" s="83">
        <v>0</v>
      </c>
      <c r="X34" s="207">
        <v>10000</v>
      </c>
      <c r="Y34" s="197">
        <v>10000</v>
      </c>
      <c r="Z34" s="81">
        <f t="shared" si="1"/>
        <v>75000</v>
      </c>
    </row>
    <row r="35" spans="1:26" s="191" customFormat="1" ht="11.25" customHeight="1">
      <c r="A35" s="191" t="s">
        <v>138</v>
      </c>
      <c r="B35" s="249"/>
      <c r="C35" s="15" t="s">
        <v>29</v>
      </c>
      <c r="D35" s="94">
        <v>2171000</v>
      </c>
      <c r="E35" s="95">
        <v>0</v>
      </c>
      <c r="F35" s="95">
        <v>449000</v>
      </c>
      <c r="G35" s="95">
        <v>0</v>
      </c>
      <c r="H35" s="95">
        <v>0</v>
      </c>
      <c r="I35" s="95">
        <v>0</v>
      </c>
      <c r="J35" s="95">
        <v>499500</v>
      </c>
      <c r="K35" s="95">
        <v>0</v>
      </c>
      <c r="L35" s="95">
        <v>0</v>
      </c>
      <c r="M35" s="95">
        <v>270000</v>
      </c>
      <c r="N35" s="95">
        <v>136000</v>
      </c>
      <c r="O35" s="95">
        <v>163000</v>
      </c>
      <c r="P35" s="95">
        <v>0</v>
      </c>
      <c r="Q35" s="95">
        <v>24000</v>
      </c>
      <c r="R35" s="95">
        <v>157000</v>
      </c>
      <c r="S35" s="95">
        <v>43000</v>
      </c>
      <c r="T35" s="95">
        <v>210000</v>
      </c>
      <c r="U35" s="95">
        <v>167146</v>
      </c>
      <c r="V35" s="96">
        <v>30000</v>
      </c>
      <c r="W35" s="95">
        <v>350000</v>
      </c>
      <c r="X35" s="216">
        <v>104800</v>
      </c>
      <c r="Y35" s="200">
        <v>170000</v>
      </c>
      <c r="Z35" s="229">
        <f t="shared" si="1"/>
        <v>4944446</v>
      </c>
    </row>
    <row r="36" spans="1:26" s="191" customFormat="1" ht="11.25" customHeight="1">
      <c r="A36" s="191" t="s">
        <v>139</v>
      </c>
      <c r="B36" s="246" t="s">
        <v>30</v>
      </c>
      <c r="C36" s="247"/>
      <c r="D36" s="98">
        <v>3094000</v>
      </c>
      <c r="E36" s="99">
        <v>268105</v>
      </c>
      <c r="F36" s="99">
        <v>1853500</v>
      </c>
      <c r="G36" s="99">
        <v>204000</v>
      </c>
      <c r="H36" s="99">
        <v>702343</v>
      </c>
      <c r="I36" s="99">
        <v>172000</v>
      </c>
      <c r="J36" s="99">
        <v>2389500</v>
      </c>
      <c r="K36" s="99">
        <v>1890000</v>
      </c>
      <c r="L36" s="99">
        <v>1994000</v>
      </c>
      <c r="M36" s="99">
        <v>345000</v>
      </c>
      <c r="N36" s="99">
        <v>156000</v>
      </c>
      <c r="O36" s="99">
        <v>185000</v>
      </c>
      <c r="P36" s="99">
        <v>205700</v>
      </c>
      <c r="Q36" s="99">
        <v>90000</v>
      </c>
      <c r="R36" s="99">
        <v>575000</v>
      </c>
      <c r="S36" s="99">
        <v>805500</v>
      </c>
      <c r="T36" s="99">
        <v>680000</v>
      </c>
      <c r="U36" s="99">
        <v>807677</v>
      </c>
      <c r="V36" s="100">
        <v>689772</v>
      </c>
      <c r="W36" s="99">
        <v>470000</v>
      </c>
      <c r="X36" s="219">
        <v>253880</v>
      </c>
      <c r="Y36" s="201">
        <v>331000</v>
      </c>
      <c r="Z36" s="101">
        <f>SUM(D36:Y36)</f>
        <v>18161977</v>
      </c>
    </row>
    <row r="37" spans="1:26" s="191" customFormat="1" ht="1.5" customHeight="1"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224"/>
      <c r="Y37" s="6"/>
      <c r="Z37" s="109"/>
    </row>
    <row r="38" spans="1:26" s="191" customFormat="1" ht="12" customHeight="1">
      <c r="B38" s="191" t="s">
        <v>52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113"/>
      <c r="Y38" s="112"/>
      <c r="Z38" s="6"/>
    </row>
    <row r="39" spans="1:26" s="191" customFormat="1" ht="10.5">
      <c r="A39" s="191" t="s">
        <v>187</v>
      </c>
      <c r="B39" s="250" t="s">
        <v>53</v>
      </c>
      <c r="C39" s="251"/>
      <c r="D39" s="98">
        <v>750000</v>
      </c>
      <c r="E39" s="102">
        <v>40000</v>
      </c>
      <c r="F39" s="102">
        <v>125000</v>
      </c>
      <c r="G39" s="102">
        <v>0</v>
      </c>
      <c r="H39" s="102">
        <v>0</v>
      </c>
      <c r="I39" s="102">
        <v>0</v>
      </c>
      <c r="J39" s="102">
        <v>120000</v>
      </c>
      <c r="K39" s="102">
        <v>120000</v>
      </c>
      <c r="L39" s="102">
        <v>120000</v>
      </c>
      <c r="M39" s="102">
        <v>120000</v>
      </c>
      <c r="N39" s="102">
        <v>45000</v>
      </c>
      <c r="O39" s="102">
        <v>100000</v>
      </c>
      <c r="P39" s="102">
        <v>50000</v>
      </c>
      <c r="Q39" s="102">
        <v>15000</v>
      </c>
      <c r="R39" s="102">
        <v>250000</v>
      </c>
      <c r="S39" s="102">
        <v>130000</v>
      </c>
      <c r="T39" s="102">
        <v>190000</v>
      </c>
      <c r="U39" s="102">
        <v>0</v>
      </c>
      <c r="V39" s="103">
        <v>0</v>
      </c>
      <c r="W39" s="102">
        <v>5000</v>
      </c>
      <c r="X39" s="223">
        <v>40000</v>
      </c>
      <c r="Y39" s="104">
        <v>0</v>
      </c>
      <c r="Z39" s="104">
        <f>SUM(D39:Y39)</f>
        <v>2220000</v>
      </c>
    </row>
    <row r="40" spans="1:26" s="191" customFormat="1" ht="9" customHeight="1"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224"/>
      <c r="Y40" s="6"/>
      <c r="Z40" s="6"/>
    </row>
    <row r="41" spans="1:26" s="191" customFormat="1" ht="11.25" customHeight="1">
      <c r="B41" s="191" t="s">
        <v>54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113"/>
      <c r="Y41" s="6"/>
      <c r="Z41" s="6"/>
    </row>
    <row r="42" spans="1:26" s="191" customFormat="1" ht="11.25" customHeight="1">
      <c r="B42" s="191" t="s">
        <v>0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112"/>
      <c r="Y42" s="6"/>
      <c r="Z42" s="6"/>
    </row>
    <row r="43" spans="1:26" s="191" customFormat="1" ht="11.25" customHeight="1">
      <c r="A43" s="191" t="s">
        <v>140</v>
      </c>
      <c r="B43" s="252" t="s">
        <v>16</v>
      </c>
      <c r="C43" s="253"/>
      <c r="D43" s="90">
        <v>1965814</v>
      </c>
      <c r="E43" s="91">
        <v>96527</v>
      </c>
      <c r="F43" s="91">
        <v>1975</v>
      </c>
      <c r="G43" s="91">
        <v>40416</v>
      </c>
      <c r="H43" s="91">
        <v>18387</v>
      </c>
      <c r="I43" s="91">
        <v>27443</v>
      </c>
      <c r="J43" s="91">
        <v>321441</v>
      </c>
      <c r="K43" s="91">
        <v>318189</v>
      </c>
      <c r="L43" s="91">
        <v>294828</v>
      </c>
      <c r="M43" s="91">
        <v>466443</v>
      </c>
      <c r="N43" s="91">
        <v>85245</v>
      </c>
      <c r="O43" s="91">
        <v>18378</v>
      </c>
      <c r="P43" s="91">
        <v>4530</v>
      </c>
      <c r="Q43" s="91">
        <v>222482</v>
      </c>
      <c r="R43" s="91">
        <v>506236</v>
      </c>
      <c r="S43" s="91">
        <v>37169</v>
      </c>
      <c r="T43" s="91">
        <v>10355</v>
      </c>
      <c r="U43" s="91">
        <v>20603</v>
      </c>
      <c r="V43" s="92">
        <v>133086</v>
      </c>
      <c r="W43" s="91">
        <v>942710</v>
      </c>
      <c r="X43" s="213">
        <v>0</v>
      </c>
      <c r="Y43" s="105">
        <v>53796</v>
      </c>
      <c r="Z43" s="227">
        <f>SUM(D43:Y43)</f>
        <v>5586053</v>
      </c>
    </row>
    <row r="44" spans="1:26" s="191" customFormat="1" ht="11.25" customHeight="1">
      <c r="A44" s="191" t="s">
        <v>141</v>
      </c>
      <c r="B44" s="254" t="s">
        <v>55</v>
      </c>
      <c r="C44" s="255"/>
      <c r="D44" s="82">
        <v>120000</v>
      </c>
      <c r="E44" s="83">
        <v>8000</v>
      </c>
      <c r="F44" s="83">
        <v>10000</v>
      </c>
      <c r="G44" s="83">
        <v>10000</v>
      </c>
      <c r="H44" s="83">
        <v>20000</v>
      </c>
      <c r="I44" s="83">
        <v>6000</v>
      </c>
      <c r="J44" s="83">
        <v>16000</v>
      </c>
      <c r="K44" s="83">
        <v>30000</v>
      </c>
      <c r="L44" s="83">
        <v>25000</v>
      </c>
      <c r="M44" s="83">
        <v>50000</v>
      </c>
      <c r="N44" s="83">
        <v>40000</v>
      </c>
      <c r="O44" s="83">
        <v>40000</v>
      </c>
      <c r="P44" s="83">
        <v>25000</v>
      </c>
      <c r="Q44" s="83">
        <v>131000</v>
      </c>
      <c r="R44" s="83">
        <v>35000</v>
      </c>
      <c r="S44" s="83">
        <v>35000</v>
      </c>
      <c r="T44" s="83">
        <v>26000</v>
      </c>
      <c r="U44" s="83">
        <v>10000</v>
      </c>
      <c r="V44" s="84">
        <v>10000</v>
      </c>
      <c r="W44" s="83">
        <v>5000</v>
      </c>
      <c r="X44" s="207">
        <v>0</v>
      </c>
      <c r="Y44" s="106">
        <v>10000</v>
      </c>
      <c r="Z44" s="85">
        <f t="shared" ref="Z44:Z51" si="2">SUM(D44:Y44)</f>
        <v>662000</v>
      </c>
    </row>
    <row r="45" spans="1:26" s="191" customFormat="1" ht="11.25" customHeight="1">
      <c r="A45" s="191" t="s">
        <v>142</v>
      </c>
      <c r="B45" s="254" t="s">
        <v>23</v>
      </c>
      <c r="C45" s="255"/>
      <c r="D45" s="82">
        <v>900000</v>
      </c>
      <c r="E45" s="83">
        <v>0</v>
      </c>
      <c r="F45" s="83">
        <v>0</v>
      </c>
      <c r="G45" s="83">
        <v>0</v>
      </c>
      <c r="H45" s="83">
        <v>0</v>
      </c>
      <c r="I45" s="83">
        <v>0</v>
      </c>
      <c r="J45" s="83">
        <v>0</v>
      </c>
      <c r="K45" s="83">
        <v>0</v>
      </c>
      <c r="L45" s="83">
        <v>0</v>
      </c>
      <c r="M45" s="83">
        <v>0</v>
      </c>
      <c r="N45" s="83">
        <v>50000</v>
      </c>
      <c r="O45" s="83">
        <v>0</v>
      </c>
      <c r="P45" s="83">
        <v>0</v>
      </c>
      <c r="Q45" s="83">
        <v>0</v>
      </c>
      <c r="R45" s="83">
        <v>0</v>
      </c>
      <c r="S45" s="83">
        <v>0</v>
      </c>
      <c r="T45" s="83">
        <v>0</v>
      </c>
      <c r="U45" s="83">
        <v>0</v>
      </c>
      <c r="V45" s="84">
        <v>0</v>
      </c>
      <c r="W45" s="83">
        <v>0</v>
      </c>
      <c r="X45" s="207">
        <v>0</v>
      </c>
      <c r="Y45" s="106">
        <v>0</v>
      </c>
      <c r="Z45" s="85">
        <f>SUM(D45:Y45)</f>
        <v>950000</v>
      </c>
    </row>
    <row r="46" spans="1:26" s="191" customFormat="1" ht="11.25" customHeight="1">
      <c r="A46" s="191" t="s">
        <v>143</v>
      </c>
      <c r="B46" s="254" t="s">
        <v>17</v>
      </c>
      <c r="C46" s="255"/>
      <c r="D46" s="82">
        <v>280000</v>
      </c>
      <c r="E46" s="83">
        <v>0</v>
      </c>
      <c r="F46" s="83">
        <v>0</v>
      </c>
      <c r="G46" s="83">
        <v>0</v>
      </c>
      <c r="H46" s="83">
        <v>0</v>
      </c>
      <c r="I46" s="83">
        <v>0</v>
      </c>
      <c r="J46" s="83">
        <v>0</v>
      </c>
      <c r="K46" s="83">
        <v>0</v>
      </c>
      <c r="L46" s="83">
        <v>0</v>
      </c>
      <c r="M46" s="83">
        <v>0</v>
      </c>
      <c r="N46" s="83">
        <v>0</v>
      </c>
      <c r="O46" s="83">
        <v>0</v>
      </c>
      <c r="P46" s="83">
        <v>0</v>
      </c>
      <c r="Q46" s="83">
        <v>0</v>
      </c>
      <c r="R46" s="83">
        <v>0</v>
      </c>
      <c r="S46" s="83">
        <v>0</v>
      </c>
      <c r="T46" s="83">
        <v>0</v>
      </c>
      <c r="U46" s="83">
        <v>0</v>
      </c>
      <c r="V46" s="84">
        <v>0</v>
      </c>
      <c r="W46" s="83">
        <v>0</v>
      </c>
      <c r="X46" s="207">
        <v>0</v>
      </c>
      <c r="Y46" s="106">
        <v>0</v>
      </c>
      <c r="Z46" s="228">
        <f t="shared" si="2"/>
        <v>280000</v>
      </c>
    </row>
    <row r="47" spans="1:26" s="191" customFormat="1" ht="11.25" customHeight="1">
      <c r="A47" s="191" t="s">
        <v>144</v>
      </c>
      <c r="B47" s="254" t="s">
        <v>1</v>
      </c>
      <c r="C47" s="255"/>
      <c r="D47" s="82">
        <v>1936000</v>
      </c>
      <c r="E47" s="83">
        <v>0</v>
      </c>
      <c r="F47" s="83">
        <v>0</v>
      </c>
      <c r="G47" s="83">
        <v>0</v>
      </c>
      <c r="H47" s="83">
        <v>0</v>
      </c>
      <c r="I47" s="83">
        <v>0</v>
      </c>
      <c r="J47" s="83">
        <v>0</v>
      </c>
      <c r="K47" s="83">
        <v>0</v>
      </c>
      <c r="L47" s="83">
        <v>1389000</v>
      </c>
      <c r="M47" s="83">
        <v>669000</v>
      </c>
      <c r="N47" s="83">
        <v>0</v>
      </c>
      <c r="O47" s="83">
        <v>0</v>
      </c>
      <c r="P47" s="83">
        <v>0</v>
      </c>
      <c r="Q47" s="83">
        <v>40000</v>
      </c>
      <c r="R47" s="83">
        <v>0</v>
      </c>
      <c r="S47" s="83">
        <v>0</v>
      </c>
      <c r="T47" s="83">
        <v>0</v>
      </c>
      <c r="U47" s="83">
        <v>0</v>
      </c>
      <c r="V47" s="84">
        <v>0</v>
      </c>
      <c r="W47" s="83">
        <v>0</v>
      </c>
      <c r="X47" s="207">
        <v>0</v>
      </c>
      <c r="Y47" s="106">
        <v>60000</v>
      </c>
      <c r="Z47" s="85">
        <f t="shared" si="2"/>
        <v>4094000</v>
      </c>
    </row>
    <row r="48" spans="1:26" s="191" customFormat="1" ht="11.25" customHeight="1">
      <c r="A48" s="191" t="s">
        <v>145</v>
      </c>
      <c r="B48" s="254" t="s">
        <v>18</v>
      </c>
      <c r="C48" s="255"/>
      <c r="D48" s="82">
        <v>200000</v>
      </c>
      <c r="E48" s="83">
        <v>0</v>
      </c>
      <c r="F48" s="83">
        <v>0</v>
      </c>
      <c r="G48" s="83">
        <v>0</v>
      </c>
      <c r="H48" s="83">
        <v>0</v>
      </c>
      <c r="I48" s="83">
        <v>0</v>
      </c>
      <c r="J48" s="83">
        <v>100000</v>
      </c>
      <c r="K48" s="83">
        <v>100000</v>
      </c>
      <c r="L48" s="83">
        <v>30000</v>
      </c>
      <c r="M48" s="83">
        <v>150000</v>
      </c>
      <c r="N48" s="83">
        <v>0</v>
      </c>
      <c r="O48" s="83">
        <v>0</v>
      </c>
      <c r="P48" s="83">
        <v>0</v>
      </c>
      <c r="Q48" s="83">
        <v>0</v>
      </c>
      <c r="R48" s="83">
        <v>0</v>
      </c>
      <c r="S48" s="83">
        <v>0</v>
      </c>
      <c r="T48" s="83">
        <v>0</v>
      </c>
      <c r="U48" s="83">
        <v>0</v>
      </c>
      <c r="V48" s="84">
        <v>0</v>
      </c>
      <c r="W48" s="83">
        <v>270000</v>
      </c>
      <c r="X48" s="207">
        <v>0</v>
      </c>
      <c r="Y48" s="106">
        <v>100000</v>
      </c>
      <c r="Z48" s="85">
        <f>SUM(D48:Y48)</f>
        <v>950000</v>
      </c>
    </row>
    <row r="49" spans="1:26" s="191" customFormat="1" ht="11.25" customHeight="1">
      <c r="A49" s="191" t="s">
        <v>146</v>
      </c>
      <c r="B49" s="254" t="s">
        <v>19</v>
      </c>
      <c r="C49" s="255"/>
      <c r="D49" s="82">
        <v>0</v>
      </c>
      <c r="E49" s="83">
        <v>0</v>
      </c>
      <c r="F49" s="83">
        <v>0</v>
      </c>
      <c r="G49" s="83">
        <v>0</v>
      </c>
      <c r="H49" s="83">
        <v>0</v>
      </c>
      <c r="I49" s="83">
        <v>0</v>
      </c>
      <c r="J49" s="83">
        <v>0</v>
      </c>
      <c r="K49" s="83">
        <v>0</v>
      </c>
      <c r="L49" s="83">
        <v>0</v>
      </c>
      <c r="M49" s="83">
        <v>0</v>
      </c>
      <c r="N49" s="83">
        <v>0</v>
      </c>
      <c r="O49" s="83">
        <v>0</v>
      </c>
      <c r="P49" s="83">
        <v>0</v>
      </c>
      <c r="Q49" s="83">
        <v>0</v>
      </c>
      <c r="R49" s="83">
        <v>0</v>
      </c>
      <c r="S49" s="83">
        <v>0</v>
      </c>
      <c r="T49" s="83">
        <v>0</v>
      </c>
      <c r="U49" s="83">
        <v>0</v>
      </c>
      <c r="V49" s="84">
        <v>0</v>
      </c>
      <c r="W49" s="83">
        <v>0</v>
      </c>
      <c r="X49" s="207">
        <v>0</v>
      </c>
      <c r="Y49" s="106">
        <v>0</v>
      </c>
      <c r="Z49" s="228">
        <f t="shared" si="2"/>
        <v>0</v>
      </c>
    </row>
    <row r="50" spans="1:26" s="191" customFormat="1" ht="11.25" customHeight="1">
      <c r="A50" s="191" t="s">
        <v>147</v>
      </c>
      <c r="B50" s="256" t="s">
        <v>13</v>
      </c>
      <c r="C50" s="257"/>
      <c r="D50" s="86">
        <v>186</v>
      </c>
      <c r="E50" s="87">
        <v>1</v>
      </c>
      <c r="F50" s="87">
        <v>0</v>
      </c>
      <c r="G50" s="87">
        <v>30</v>
      </c>
      <c r="H50" s="87">
        <v>0</v>
      </c>
      <c r="I50" s="87">
        <v>0</v>
      </c>
      <c r="J50" s="87">
        <v>0</v>
      </c>
      <c r="K50" s="87">
        <v>0</v>
      </c>
      <c r="L50" s="87">
        <v>100</v>
      </c>
      <c r="M50" s="87">
        <v>77</v>
      </c>
      <c r="N50" s="87">
        <v>10</v>
      </c>
      <c r="O50" s="87">
        <v>0</v>
      </c>
      <c r="P50" s="87">
        <v>0</v>
      </c>
      <c r="Q50" s="87">
        <v>0</v>
      </c>
      <c r="R50" s="87">
        <v>130</v>
      </c>
      <c r="S50" s="87">
        <v>0</v>
      </c>
      <c r="T50" s="87">
        <v>0</v>
      </c>
      <c r="U50" s="87">
        <v>0</v>
      </c>
      <c r="V50" s="88">
        <v>78</v>
      </c>
      <c r="W50" s="87">
        <v>0</v>
      </c>
      <c r="X50" s="210">
        <v>0</v>
      </c>
      <c r="Y50" s="107">
        <v>0</v>
      </c>
      <c r="Z50" s="97">
        <f t="shared" si="2"/>
        <v>612</v>
      </c>
    </row>
    <row r="51" spans="1:26" s="191" customFormat="1" ht="11.25" customHeight="1">
      <c r="A51" s="191" t="s">
        <v>148</v>
      </c>
      <c r="B51" s="246" t="s">
        <v>30</v>
      </c>
      <c r="C51" s="247"/>
      <c r="D51" s="98">
        <v>5402000</v>
      </c>
      <c r="E51" s="99">
        <v>104528</v>
      </c>
      <c r="F51" s="99">
        <v>11975</v>
      </c>
      <c r="G51" s="99">
        <v>50446</v>
      </c>
      <c r="H51" s="99">
        <v>38387</v>
      </c>
      <c r="I51" s="99">
        <v>33443</v>
      </c>
      <c r="J51" s="99">
        <v>437441</v>
      </c>
      <c r="K51" s="99">
        <v>448189</v>
      </c>
      <c r="L51" s="99">
        <v>1738928</v>
      </c>
      <c r="M51" s="99">
        <v>1335520</v>
      </c>
      <c r="N51" s="99">
        <v>175255</v>
      </c>
      <c r="O51" s="99">
        <v>58378</v>
      </c>
      <c r="P51" s="99">
        <v>29530</v>
      </c>
      <c r="Q51" s="99">
        <v>393482</v>
      </c>
      <c r="R51" s="99">
        <v>541366</v>
      </c>
      <c r="S51" s="99">
        <v>72169</v>
      </c>
      <c r="T51" s="99">
        <v>36355</v>
      </c>
      <c r="U51" s="99">
        <v>30603</v>
      </c>
      <c r="V51" s="100">
        <v>143164</v>
      </c>
      <c r="W51" s="99">
        <v>1217710</v>
      </c>
      <c r="X51" s="219">
        <v>0</v>
      </c>
      <c r="Y51" s="108">
        <v>223796</v>
      </c>
      <c r="Z51" s="227">
        <f t="shared" si="2"/>
        <v>12522665</v>
      </c>
    </row>
    <row r="52" spans="1:26" s="191" customFormat="1" ht="11.25" customHeight="1">
      <c r="B52" s="191" t="s">
        <v>14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16"/>
      <c r="Y52" s="6"/>
      <c r="Z52" s="16"/>
    </row>
    <row r="53" spans="1:26" s="191" customFormat="1" ht="11.25" customHeight="1">
      <c r="A53" s="191" t="s">
        <v>149</v>
      </c>
      <c r="B53" s="252" t="s">
        <v>56</v>
      </c>
      <c r="C53" s="253"/>
      <c r="D53" s="90">
        <v>0</v>
      </c>
      <c r="E53" s="91">
        <v>0</v>
      </c>
      <c r="F53" s="91">
        <v>0</v>
      </c>
      <c r="G53" s="91">
        <v>0</v>
      </c>
      <c r="H53" s="91">
        <v>0</v>
      </c>
      <c r="I53" s="91">
        <v>0</v>
      </c>
      <c r="J53" s="91">
        <v>0</v>
      </c>
      <c r="K53" s="91">
        <v>0</v>
      </c>
      <c r="L53" s="91">
        <v>0</v>
      </c>
      <c r="M53" s="91">
        <v>20000</v>
      </c>
      <c r="N53" s="91">
        <v>0</v>
      </c>
      <c r="O53" s="91">
        <v>0</v>
      </c>
      <c r="P53" s="91">
        <v>0</v>
      </c>
      <c r="Q53" s="91">
        <v>5000</v>
      </c>
      <c r="R53" s="91">
        <v>90000</v>
      </c>
      <c r="S53" s="91">
        <v>0</v>
      </c>
      <c r="T53" s="91">
        <v>0</v>
      </c>
      <c r="U53" s="91">
        <v>0</v>
      </c>
      <c r="V53" s="92">
        <v>0</v>
      </c>
      <c r="W53" s="91">
        <v>260000</v>
      </c>
      <c r="X53" s="213">
        <v>0</v>
      </c>
      <c r="Y53" s="105">
        <v>31000</v>
      </c>
      <c r="Z53" s="227">
        <f>SUM(D53:Y53)</f>
        <v>406000</v>
      </c>
    </row>
    <row r="54" spans="1:26" s="191" customFormat="1" ht="11.25" customHeight="1">
      <c r="A54" s="191" t="s">
        <v>188</v>
      </c>
      <c r="B54" s="254" t="s">
        <v>12</v>
      </c>
      <c r="C54" s="255"/>
      <c r="D54" s="82">
        <v>0</v>
      </c>
      <c r="E54" s="83">
        <v>0</v>
      </c>
      <c r="F54" s="83">
        <v>0</v>
      </c>
      <c r="G54" s="83">
        <v>0</v>
      </c>
      <c r="H54" s="83">
        <v>0</v>
      </c>
      <c r="I54" s="83">
        <v>0</v>
      </c>
      <c r="J54" s="83">
        <v>0</v>
      </c>
      <c r="K54" s="83">
        <v>0</v>
      </c>
      <c r="L54" s="83">
        <v>0</v>
      </c>
      <c r="M54" s="83">
        <v>200000</v>
      </c>
      <c r="N54" s="83">
        <v>0</v>
      </c>
      <c r="O54" s="83">
        <v>0</v>
      </c>
      <c r="P54" s="83">
        <v>0</v>
      </c>
      <c r="Q54" s="83">
        <v>0</v>
      </c>
      <c r="R54" s="83">
        <v>50000</v>
      </c>
      <c r="S54" s="83">
        <v>0</v>
      </c>
      <c r="T54" s="83">
        <v>0</v>
      </c>
      <c r="U54" s="83">
        <v>0</v>
      </c>
      <c r="V54" s="84">
        <v>0</v>
      </c>
      <c r="W54" s="83">
        <v>0</v>
      </c>
      <c r="X54" s="207">
        <v>0</v>
      </c>
      <c r="Y54" s="106">
        <v>0</v>
      </c>
      <c r="Z54" s="89">
        <f>SUM(D54:Y54)</f>
        <v>250000</v>
      </c>
    </row>
    <row r="55" spans="1:26" s="191" customFormat="1" ht="11.25" customHeight="1">
      <c r="A55" s="191" t="s">
        <v>150</v>
      </c>
      <c r="B55" s="254" t="s">
        <v>3</v>
      </c>
      <c r="C55" s="255"/>
      <c r="D55" s="82">
        <v>10000</v>
      </c>
      <c r="E55" s="83">
        <v>0</v>
      </c>
      <c r="F55" s="83">
        <v>0</v>
      </c>
      <c r="G55" s="83">
        <v>0</v>
      </c>
      <c r="H55" s="83">
        <v>0</v>
      </c>
      <c r="I55" s="83">
        <v>0</v>
      </c>
      <c r="J55" s="83">
        <v>0</v>
      </c>
      <c r="K55" s="83">
        <v>0</v>
      </c>
      <c r="L55" s="83">
        <v>290000</v>
      </c>
      <c r="M55" s="83">
        <v>50000</v>
      </c>
      <c r="N55" s="83">
        <v>0</v>
      </c>
      <c r="O55" s="83">
        <v>0</v>
      </c>
      <c r="P55" s="83">
        <v>0</v>
      </c>
      <c r="Q55" s="83">
        <v>0</v>
      </c>
      <c r="R55" s="83">
        <v>0</v>
      </c>
      <c r="S55" s="83">
        <v>10000</v>
      </c>
      <c r="T55" s="83">
        <v>0</v>
      </c>
      <c r="U55" s="83">
        <v>0</v>
      </c>
      <c r="V55" s="84">
        <v>0</v>
      </c>
      <c r="W55" s="83">
        <v>0</v>
      </c>
      <c r="X55" s="207">
        <v>0</v>
      </c>
      <c r="Y55" s="106">
        <v>0</v>
      </c>
      <c r="Z55" s="89">
        <f t="shared" ref="Z55:Z63" si="3">SUM(D55:Y55)</f>
        <v>360000</v>
      </c>
    </row>
    <row r="56" spans="1:26" s="191" customFormat="1" ht="11.25" customHeight="1">
      <c r="A56" s="191" t="s">
        <v>151</v>
      </c>
      <c r="B56" s="254" t="s">
        <v>4</v>
      </c>
      <c r="C56" s="255"/>
      <c r="D56" s="82">
        <v>1760000</v>
      </c>
      <c r="E56" s="83">
        <v>0</v>
      </c>
      <c r="F56" s="83">
        <v>0</v>
      </c>
      <c r="G56" s="83">
        <v>0</v>
      </c>
      <c r="H56" s="83">
        <v>0</v>
      </c>
      <c r="I56" s="83">
        <v>0</v>
      </c>
      <c r="J56" s="83">
        <v>0</v>
      </c>
      <c r="K56" s="83">
        <v>0</v>
      </c>
      <c r="L56" s="83">
        <v>0</v>
      </c>
      <c r="M56" s="83">
        <v>50000</v>
      </c>
      <c r="N56" s="83">
        <v>45000</v>
      </c>
      <c r="O56" s="83">
        <v>0</v>
      </c>
      <c r="P56" s="83">
        <v>0</v>
      </c>
      <c r="Q56" s="83">
        <v>0</v>
      </c>
      <c r="R56" s="83">
        <v>200000</v>
      </c>
      <c r="S56" s="83">
        <v>0</v>
      </c>
      <c r="T56" s="83">
        <v>0</v>
      </c>
      <c r="U56" s="83">
        <v>0</v>
      </c>
      <c r="V56" s="84">
        <v>0</v>
      </c>
      <c r="W56" s="83">
        <v>0</v>
      </c>
      <c r="X56" s="207">
        <v>0</v>
      </c>
      <c r="Y56" s="106">
        <v>0</v>
      </c>
      <c r="Z56" s="89">
        <f t="shared" si="3"/>
        <v>2055000</v>
      </c>
    </row>
    <row r="57" spans="1:26" s="191" customFormat="1" ht="11.25" customHeight="1">
      <c r="A57" s="191" t="s">
        <v>152</v>
      </c>
      <c r="B57" s="254" t="s">
        <v>5</v>
      </c>
      <c r="C57" s="255"/>
      <c r="D57" s="82">
        <v>1000000</v>
      </c>
      <c r="E57" s="83">
        <v>3000</v>
      </c>
      <c r="F57" s="83">
        <v>5000</v>
      </c>
      <c r="G57" s="83">
        <v>5000</v>
      </c>
      <c r="H57" s="83">
        <v>3000</v>
      </c>
      <c r="I57" s="83">
        <v>0</v>
      </c>
      <c r="J57" s="83">
        <v>10000</v>
      </c>
      <c r="K57" s="83">
        <v>10000</v>
      </c>
      <c r="L57" s="83">
        <v>1289928</v>
      </c>
      <c r="M57" s="83">
        <v>40000</v>
      </c>
      <c r="N57" s="83">
        <v>10000</v>
      </c>
      <c r="O57" s="83">
        <v>9000</v>
      </c>
      <c r="P57" s="83">
        <v>9000</v>
      </c>
      <c r="Q57" s="83">
        <v>1000</v>
      </c>
      <c r="R57" s="83">
        <v>35000</v>
      </c>
      <c r="S57" s="83">
        <v>5000</v>
      </c>
      <c r="T57" s="83">
        <v>0</v>
      </c>
      <c r="U57" s="83">
        <v>5000</v>
      </c>
      <c r="V57" s="84">
        <v>5000</v>
      </c>
      <c r="W57" s="83">
        <v>7000</v>
      </c>
      <c r="X57" s="207">
        <v>0</v>
      </c>
      <c r="Y57" s="106">
        <v>54000</v>
      </c>
      <c r="Z57" s="85">
        <f t="shared" si="3"/>
        <v>2505928</v>
      </c>
    </row>
    <row r="58" spans="1:26" s="191" customFormat="1" ht="11.25" customHeight="1">
      <c r="A58" s="191" t="s">
        <v>153</v>
      </c>
      <c r="B58" s="254" t="s">
        <v>6</v>
      </c>
      <c r="C58" s="255"/>
      <c r="D58" s="82">
        <v>20000</v>
      </c>
      <c r="E58" s="83">
        <v>5000</v>
      </c>
      <c r="F58" s="83">
        <v>5000</v>
      </c>
      <c r="G58" s="83">
        <v>5000</v>
      </c>
      <c r="H58" s="83">
        <v>7000</v>
      </c>
      <c r="I58" s="83">
        <v>1000</v>
      </c>
      <c r="J58" s="83">
        <v>20000</v>
      </c>
      <c r="K58" s="83">
        <v>20000</v>
      </c>
      <c r="L58" s="83">
        <v>4000</v>
      </c>
      <c r="M58" s="83">
        <v>10000</v>
      </c>
      <c r="N58" s="83">
        <v>1320</v>
      </c>
      <c r="O58" s="83">
        <v>1000</v>
      </c>
      <c r="P58" s="83">
        <v>1000</v>
      </c>
      <c r="Q58" s="83">
        <v>5000</v>
      </c>
      <c r="R58" s="83">
        <v>20000</v>
      </c>
      <c r="S58" s="83">
        <v>5000</v>
      </c>
      <c r="T58" s="83">
        <v>2000</v>
      </c>
      <c r="U58" s="83">
        <v>5000</v>
      </c>
      <c r="V58" s="84">
        <v>5000</v>
      </c>
      <c r="W58" s="83">
        <v>12000</v>
      </c>
      <c r="X58" s="207">
        <v>0</v>
      </c>
      <c r="Y58" s="106">
        <v>5000</v>
      </c>
      <c r="Z58" s="228">
        <f t="shared" si="3"/>
        <v>159320</v>
      </c>
    </row>
    <row r="59" spans="1:26" s="191" customFormat="1" ht="11.25" customHeight="1">
      <c r="A59" s="191" t="s">
        <v>154</v>
      </c>
      <c r="B59" s="254" t="s">
        <v>7</v>
      </c>
      <c r="C59" s="255"/>
      <c r="D59" s="82">
        <v>165000</v>
      </c>
      <c r="E59" s="83">
        <v>0</v>
      </c>
      <c r="F59" s="83">
        <v>0</v>
      </c>
      <c r="G59" s="83">
        <v>0</v>
      </c>
      <c r="H59" s="83">
        <v>0</v>
      </c>
      <c r="I59" s="83">
        <v>0</v>
      </c>
      <c r="J59" s="83">
        <v>0</v>
      </c>
      <c r="K59" s="83">
        <v>0</v>
      </c>
      <c r="L59" s="83">
        <v>140000</v>
      </c>
      <c r="M59" s="83">
        <v>100000</v>
      </c>
      <c r="N59" s="83">
        <v>0</v>
      </c>
      <c r="O59" s="83">
        <v>0</v>
      </c>
      <c r="P59" s="83">
        <v>0</v>
      </c>
      <c r="Q59" s="83">
        <v>0</v>
      </c>
      <c r="R59" s="83">
        <v>100000</v>
      </c>
      <c r="S59" s="83">
        <v>5000</v>
      </c>
      <c r="T59" s="83">
        <v>0</v>
      </c>
      <c r="U59" s="83">
        <v>0</v>
      </c>
      <c r="V59" s="84">
        <v>0</v>
      </c>
      <c r="W59" s="83">
        <v>5000</v>
      </c>
      <c r="X59" s="207">
        <v>0</v>
      </c>
      <c r="Y59" s="106">
        <v>55000</v>
      </c>
      <c r="Z59" s="89">
        <f t="shared" si="3"/>
        <v>570000</v>
      </c>
    </row>
    <row r="60" spans="1:26" s="191" customFormat="1" ht="11.25" customHeight="1">
      <c r="A60" s="191" t="s">
        <v>155</v>
      </c>
      <c r="B60" s="254" t="s">
        <v>8</v>
      </c>
      <c r="C60" s="255"/>
      <c r="D60" s="82">
        <v>1050000</v>
      </c>
      <c r="E60" s="83">
        <v>0</v>
      </c>
      <c r="F60" s="83">
        <v>0</v>
      </c>
      <c r="G60" s="83">
        <v>0</v>
      </c>
      <c r="H60" s="83">
        <v>0</v>
      </c>
      <c r="I60" s="83">
        <v>0</v>
      </c>
      <c r="J60" s="83">
        <v>0</v>
      </c>
      <c r="K60" s="83">
        <v>0</v>
      </c>
      <c r="L60" s="83">
        <v>0</v>
      </c>
      <c r="M60" s="83">
        <v>550000</v>
      </c>
      <c r="N60" s="83">
        <v>0</v>
      </c>
      <c r="O60" s="83">
        <v>0</v>
      </c>
      <c r="P60" s="83">
        <v>0</v>
      </c>
      <c r="Q60" s="83">
        <v>0</v>
      </c>
      <c r="R60" s="83">
        <v>0</v>
      </c>
      <c r="S60" s="83">
        <v>0</v>
      </c>
      <c r="T60" s="83">
        <v>0</v>
      </c>
      <c r="U60" s="83">
        <v>0</v>
      </c>
      <c r="V60" s="84">
        <v>0</v>
      </c>
      <c r="W60" s="83">
        <v>0</v>
      </c>
      <c r="X60" s="207">
        <v>0</v>
      </c>
      <c r="Y60" s="106">
        <v>61000</v>
      </c>
      <c r="Z60" s="85">
        <f t="shared" si="3"/>
        <v>1661000</v>
      </c>
    </row>
    <row r="61" spans="1:26" s="191" customFormat="1" ht="11.25" customHeight="1">
      <c r="A61" s="191" t="s">
        <v>156</v>
      </c>
      <c r="B61" s="254" t="s">
        <v>9</v>
      </c>
      <c r="C61" s="255"/>
      <c r="D61" s="82">
        <v>110000</v>
      </c>
      <c r="E61" s="83">
        <v>0</v>
      </c>
      <c r="F61" s="83">
        <v>0</v>
      </c>
      <c r="G61" s="83">
        <v>0</v>
      </c>
      <c r="H61" s="83">
        <v>10000</v>
      </c>
      <c r="I61" s="83">
        <v>5000</v>
      </c>
      <c r="J61" s="83">
        <v>6000</v>
      </c>
      <c r="K61" s="83">
        <v>20000</v>
      </c>
      <c r="L61" s="83">
        <v>15000</v>
      </c>
      <c r="M61" s="83">
        <v>40000</v>
      </c>
      <c r="N61" s="83">
        <v>30000</v>
      </c>
      <c r="O61" s="83">
        <v>30000</v>
      </c>
      <c r="P61" s="83">
        <v>15000</v>
      </c>
      <c r="Q61" s="83">
        <v>229020</v>
      </c>
      <c r="R61" s="83">
        <v>25000</v>
      </c>
      <c r="S61" s="83">
        <v>25000</v>
      </c>
      <c r="T61" s="83">
        <v>24000</v>
      </c>
      <c r="U61" s="83">
        <v>0</v>
      </c>
      <c r="V61" s="84">
        <v>0</v>
      </c>
      <c r="W61" s="83">
        <v>0</v>
      </c>
      <c r="X61" s="207">
        <v>0</v>
      </c>
      <c r="Y61" s="106">
        <v>0</v>
      </c>
      <c r="Z61" s="228">
        <f t="shared" si="3"/>
        <v>584020</v>
      </c>
    </row>
    <row r="62" spans="1:26" s="191" customFormat="1" ht="11.25" customHeight="1">
      <c r="A62" s="191" t="s">
        <v>157</v>
      </c>
      <c r="B62" s="256" t="s">
        <v>10</v>
      </c>
      <c r="C62" s="257"/>
      <c r="D62" s="86">
        <v>1287000</v>
      </c>
      <c r="E62" s="87">
        <v>96528</v>
      </c>
      <c r="F62" s="87">
        <v>1975</v>
      </c>
      <c r="G62" s="87">
        <v>40446</v>
      </c>
      <c r="H62" s="87">
        <v>18387</v>
      </c>
      <c r="I62" s="87">
        <v>27443</v>
      </c>
      <c r="J62" s="87">
        <v>401441</v>
      </c>
      <c r="K62" s="87">
        <v>398189</v>
      </c>
      <c r="L62" s="87">
        <v>0</v>
      </c>
      <c r="M62" s="87">
        <v>275520</v>
      </c>
      <c r="N62" s="87">
        <v>88935</v>
      </c>
      <c r="O62" s="87">
        <v>18378</v>
      </c>
      <c r="P62" s="87">
        <v>4530</v>
      </c>
      <c r="Q62" s="87">
        <v>153462</v>
      </c>
      <c r="R62" s="87">
        <v>21366</v>
      </c>
      <c r="S62" s="87">
        <v>22169</v>
      </c>
      <c r="T62" s="87">
        <v>10355</v>
      </c>
      <c r="U62" s="87">
        <v>20603</v>
      </c>
      <c r="V62" s="88">
        <v>133164</v>
      </c>
      <c r="W62" s="87">
        <v>933710</v>
      </c>
      <c r="X62" s="210">
        <v>0</v>
      </c>
      <c r="Y62" s="107">
        <v>17796</v>
      </c>
      <c r="Z62" s="97">
        <f t="shared" si="3"/>
        <v>3971397</v>
      </c>
    </row>
    <row r="63" spans="1:26" s="191" customFormat="1" ht="11.25" customHeight="1">
      <c r="A63" s="191" t="s">
        <v>158</v>
      </c>
      <c r="B63" s="246" t="s">
        <v>30</v>
      </c>
      <c r="C63" s="247"/>
      <c r="D63" s="98">
        <v>5402000</v>
      </c>
      <c r="E63" s="99">
        <v>104528</v>
      </c>
      <c r="F63" s="99">
        <v>11975</v>
      </c>
      <c r="G63" s="99">
        <v>50446</v>
      </c>
      <c r="H63" s="99">
        <v>38387</v>
      </c>
      <c r="I63" s="99">
        <v>33443</v>
      </c>
      <c r="J63" s="99">
        <v>437441</v>
      </c>
      <c r="K63" s="99">
        <v>448189</v>
      </c>
      <c r="L63" s="99">
        <v>1738928</v>
      </c>
      <c r="M63" s="99">
        <v>1335520</v>
      </c>
      <c r="N63" s="99">
        <v>175255</v>
      </c>
      <c r="O63" s="99">
        <v>58378</v>
      </c>
      <c r="P63" s="99">
        <v>29530</v>
      </c>
      <c r="Q63" s="99">
        <v>393482</v>
      </c>
      <c r="R63" s="99">
        <v>541366</v>
      </c>
      <c r="S63" s="99">
        <v>72169</v>
      </c>
      <c r="T63" s="99">
        <v>36355</v>
      </c>
      <c r="U63" s="99">
        <v>30603</v>
      </c>
      <c r="V63" s="100">
        <v>143164</v>
      </c>
      <c r="W63" s="99">
        <v>1217710</v>
      </c>
      <c r="X63" s="219">
        <v>0</v>
      </c>
      <c r="Y63" s="108">
        <v>223796</v>
      </c>
      <c r="Z63" s="105">
        <f t="shared" si="3"/>
        <v>12522665</v>
      </c>
    </row>
    <row r="64" spans="1:26" s="191" customFormat="1" ht="3" customHeight="1">
      <c r="B64" s="190"/>
      <c r="C64" s="190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225"/>
      <c r="Y64" s="109"/>
      <c r="Z64" s="109"/>
    </row>
    <row r="65" spans="1:27" s="110" customFormat="1" ht="11.25" customHeight="1">
      <c r="B65" s="111" t="s">
        <v>159</v>
      </c>
      <c r="C65" s="111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</row>
    <row r="66" spans="1:27" s="191" customFormat="1" ht="11.25" customHeight="1">
      <c r="A66" s="191" t="s">
        <v>189</v>
      </c>
      <c r="B66" s="250" t="s">
        <v>57</v>
      </c>
      <c r="C66" s="251"/>
      <c r="D66" s="98">
        <v>1200395</v>
      </c>
      <c r="E66" s="99">
        <v>0</v>
      </c>
      <c r="F66" s="99">
        <v>0</v>
      </c>
      <c r="G66" s="99">
        <v>137233</v>
      </c>
      <c r="H66" s="99">
        <v>0</v>
      </c>
      <c r="I66" s="99">
        <v>0</v>
      </c>
      <c r="J66" s="99">
        <v>0</v>
      </c>
      <c r="K66" s="99">
        <v>0</v>
      </c>
      <c r="L66" s="99">
        <v>0</v>
      </c>
      <c r="M66" s="99">
        <v>700000</v>
      </c>
      <c r="N66" s="99">
        <v>149071</v>
      </c>
      <c r="O66" s="99">
        <v>0</v>
      </c>
      <c r="P66" s="99">
        <v>0</v>
      </c>
      <c r="Q66" s="99">
        <v>67520</v>
      </c>
      <c r="R66" s="99">
        <v>0</v>
      </c>
      <c r="S66" s="99">
        <v>87770</v>
      </c>
      <c r="T66" s="99">
        <v>11399</v>
      </c>
      <c r="U66" s="99">
        <v>0</v>
      </c>
      <c r="V66" s="100">
        <v>0</v>
      </c>
      <c r="W66" s="99">
        <v>0</v>
      </c>
      <c r="X66" s="219">
        <v>0</v>
      </c>
      <c r="Y66" s="108">
        <v>0</v>
      </c>
      <c r="Z66" s="108">
        <f>SUM(D66:Y66)</f>
        <v>2353388</v>
      </c>
    </row>
    <row r="67" spans="1:27" s="191" customFormat="1" ht="3" customHeight="1">
      <c r="B67" s="260"/>
      <c r="C67" s="260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225"/>
      <c r="Y67" s="109"/>
      <c r="Z67" s="109"/>
    </row>
    <row r="68" spans="1:27" s="110" customFormat="1" ht="11.25" customHeight="1">
      <c r="B68" s="110" t="s">
        <v>160</v>
      </c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2"/>
      <c r="Z68" s="113"/>
    </row>
    <row r="69" spans="1:27" s="191" customFormat="1" ht="10.5" customHeight="1">
      <c r="A69" s="191" t="s">
        <v>190</v>
      </c>
      <c r="B69" s="261" t="s">
        <v>161</v>
      </c>
      <c r="C69" s="192" t="s">
        <v>162</v>
      </c>
      <c r="D69" s="90">
        <v>2764000</v>
      </c>
      <c r="E69" s="91">
        <v>263005</v>
      </c>
      <c r="F69" s="91">
        <v>695000</v>
      </c>
      <c r="G69" s="91">
        <v>195000</v>
      </c>
      <c r="H69" s="91">
        <v>657343</v>
      </c>
      <c r="I69" s="91">
        <v>169000</v>
      </c>
      <c r="J69" s="91">
        <v>1890000</v>
      </c>
      <c r="K69" s="91">
        <v>1620000</v>
      </c>
      <c r="L69" s="91">
        <v>1274000</v>
      </c>
      <c r="M69" s="91">
        <v>200000</v>
      </c>
      <c r="N69" s="91">
        <v>145000</v>
      </c>
      <c r="O69" s="91">
        <v>140000</v>
      </c>
      <c r="P69" s="91">
        <v>205700</v>
      </c>
      <c r="Q69" s="91">
        <v>76000</v>
      </c>
      <c r="R69" s="91">
        <v>335000</v>
      </c>
      <c r="S69" s="91">
        <v>805500</v>
      </c>
      <c r="T69" s="91">
        <v>630000</v>
      </c>
      <c r="U69" s="91">
        <v>487677</v>
      </c>
      <c r="V69" s="92">
        <v>618772</v>
      </c>
      <c r="W69" s="91">
        <v>210000</v>
      </c>
      <c r="X69" s="213">
        <v>242880</v>
      </c>
      <c r="Y69" s="105">
        <v>180000</v>
      </c>
      <c r="Z69" s="227">
        <f>SUM(D69:Y69)</f>
        <v>13803877</v>
      </c>
    </row>
    <row r="70" spans="1:27" s="191" customFormat="1" ht="10.5" customHeight="1">
      <c r="A70" s="191" t="s">
        <v>191</v>
      </c>
      <c r="B70" s="262"/>
      <c r="C70" s="193" t="s">
        <v>163</v>
      </c>
      <c r="D70" s="78">
        <v>750000</v>
      </c>
      <c r="E70" s="79">
        <v>40000</v>
      </c>
      <c r="F70" s="79">
        <v>125000</v>
      </c>
      <c r="G70" s="79">
        <v>0</v>
      </c>
      <c r="H70" s="79">
        <v>0</v>
      </c>
      <c r="I70" s="79">
        <v>0</v>
      </c>
      <c r="J70" s="79">
        <v>120000</v>
      </c>
      <c r="K70" s="79">
        <v>120000</v>
      </c>
      <c r="L70" s="79">
        <v>120000</v>
      </c>
      <c r="M70" s="79">
        <v>120000</v>
      </c>
      <c r="N70" s="79">
        <v>45000</v>
      </c>
      <c r="O70" s="79">
        <v>100000</v>
      </c>
      <c r="P70" s="79">
        <v>50000</v>
      </c>
      <c r="Q70" s="79">
        <v>15000</v>
      </c>
      <c r="R70" s="79">
        <v>250000</v>
      </c>
      <c r="S70" s="79">
        <v>130000</v>
      </c>
      <c r="T70" s="79">
        <v>190000</v>
      </c>
      <c r="U70" s="79">
        <v>0</v>
      </c>
      <c r="V70" s="80">
        <v>0</v>
      </c>
      <c r="W70" s="79">
        <v>5000</v>
      </c>
      <c r="X70" s="204">
        <v>40000</v>
      </c>
      <c r="Y70" s="114">
        <v>0</v>
      </c>
      <c r="Z70" s="89">
        <f t="shared" ref="Z70:Z74" si="4">SUM(D70:Y70)</f>
        <v>2220000</v>
      </c>
    </row>
    <row r="71" spans="1:27" s="191" customFormat="1" ht="10.5" customHeight="1">
      <c r="A71" s="191" t="s">
        <v>192</v>
      </c>
      <c r="B71" s="263"/>
      <c r="C71" s="193" t="s">
        <v>100</v>
      </c>
      <c r="D71" s="78">
        <v>120000</v>
      </c>
      <c r="E71" s="79">
        <v>8000</v>
      </c>
      <c r="F71" s="79">
        <v>10000</v>
      </c>
      <c r="G71" s="79">
        <v>10000</v>
      </c>
      <c r="H71" s="79">
        <v>20000</v>
      </c>
      <c r="I71" s="79">
        <v>6000</v>
      </c>
      <c r="J71" s="79">
        <v>16000</v>
      </c>
      <c r="K71" s="79">
        <v>30000</v>
      </c>
      <c r="L71" s="79">
        <v>25000</v>
      </c>
      <c r="M71" s="79">
        <v>50000</v>
      </c>
      <c r="N71" s="79">
        <v>40000</v>
      </c>
      <c r="O71" s="79">
        <v>40000</v>
      </c>
      <c r="P71" s="79">
        <v>25000</v>
      </c>
      <c r="Q71" s="79">
        <v>131000</v>
      </c>
      <c r="R71" s="79">
        <v>35000</v>
      </c>
      <c r="S71" s="79">
        <v>35000</v>
      </c>
      <c r="T71" s="79">
        <v>26000</v>
      </c>
      <c r="U71" s="79">
        <v>10000</v>
      </c>
      <c r="V71" s="80">
        <v>10000</v>
      </c>
      <c r="W71" s="79">
        <v>5000</v>
      </c>
      <c r="X71" s="204">
        <v>0</v>
      </c>
      <c r="Y71" s="114">
        <v>10000</v>
      </c>
      <c r="Z71" s="89">
        <f t="shared" si="4"/>
        <v>662000</v>
      </c>
    </row>
    <row r="72" spans="1:27" s="191" customFormat="1" ht="10.5" customHeight="1">
      <c r="A72" s="191" t="s">
        <v>164</v>
      </c>
      <c r="B72" s="264" t="s">
        <v>165</v>
      </c>
      <c r="C72" s="193" t="s">
        <v>162</v>
      </c>
      <c r="D72" s="78">
        <v>2620000</v>
      </c>
      <c r="E72" s="79">
        <v>318200</v>
      </c>
      <c r="F72" s="79">
        <v>695000</v>
      </c>
      <c r="G72" s="79">
        <v>194000</v>
      </c>
      <c r="H72" s="79">
        <v>670000</v>
      </c>
      <c r="I72" s="79">
        <v>309500</v>
      </c>
      <c r="J72" s="79">
        <v>1620000</v>
      </c>
      <c r="K72" s="79">
        <v>1362500</v>
      </c>
      <c r="L72" s="79">
        <v>1180000</v>
      </c>
      <c r="M72" s="79">
        <v>200000</v>
      </c>
      <c r="N72" s="79">
        <v>153500</v>
      </c>
      <c r="O72" s="79">
        <v>20000</v>
      </c>
      <c r="P72" s="79">
        <v>178700</v>
      </c>
      <c r="Q72" s="79">
        <v>73000</v>
      </c>
      <c r="R72" s="79">
        <v>305000</v>
      </c>
      <c r="S72" s="79">
        <v>678000</v>
      </c>
      <c r="T72" s="79">
        <v>630000</v>
      </c>
      <c r="U72" s="79">
        <v>474500</v>
      </c>
      <c r="V72" s="80">
        <v>618772</v>
      </c>
      <c r="W72" s="79">
        <v>210000</v>
      </c>
      <c r="X72" s="204">
        <v>190680</v>
      </c>
      <c r="Y72" s="114">
        <v>170000</v>
      </c>
      <c r="Z72" s="85">
        <f t="shared" si="4"/>
        <v>12871352</v>
      </c>
    </row>
    <row r="73" spans="1:27" s="191" customFormat="1" ht="10.5" customHeight="1">
      <c r="A73" s="191" t="s">
        <v>193</v>
      </c>
      <c r="B73" s="262"/>
      <c r="C73" s="193" t="s">
        <v>163</v>
      </c>
      <c r="D73" s="78">
        <v>330000</v>
      </c>
      <c r="E73" s="79">
        <v>40000</v>
      </c>
      <c r="F73" s="79">
        <v>125000</v>
      </c>
      <c r="G73" s="79">
        <v>0</v>
      </c>
      <c r="H73" s="79">
        <v>0</v>
      </c>
      <c r="I73" s="79">
        <v>0</v>
      </c>
      <c r="J73" s="79">
        <v>100000</v>
      </c>
      <c r="K73" s="79">
        <v>100000</v>
      </c>
      <c r="L73" s="79">
        <v>100000</v>
      </c>
      <c r="M73" s="79">
        <v>120000</v>
      </c>
      <c r="N73" s="79">
        <v>45000</v>
      </c>
      <c r="O73" s="79">
        <v>150000</v>
      </c>
      <c r="P73" s="79">
        <v>50000</v>
      </c>
      <c r="Q73" s="79">
        <v>15000</v>
      </c>
      <c r="R73" s="79">
        <v>200000</v>
      </c>
      <c r="S73" s="79">
        <v>194000</v>
      </c>
      <c r="T73" s="79">
        <v>155000</v>
      </c>
      <c r="U73" s="79">
        <v>0</v>
      </c>
      <c r="V73" s="80">
        <v>0</v>
      </c>
      <c r="W73" s="79">
        <v>10000</v>
      </c>
      <c r="X73" s="204">
        <v>40000</v>
      </c>
      <c r="Y73" s="114">
        <v>0</v>
      </c>
      <c r="Z73" s="228">
        <f t="shared" si="4"/>
        <v>1774000</v>
      </c>
    </row>
    <row r="74" spans="1:27" s="191" customFormat="1" ht="10.5" customHeight="1">
      <c r="A74" s="191" t="s">
        <v>194</v>
      </c>
      <c r="B74" s="262"/>
      <c r="C74" s="194" t="s">
        <v>100</v>
      </c>
      <c r="D74" s="86">
        <v>120000</v>
      </c>
      <c r="E74" s="87">
        <v>8000</v>
      </c>
      <c r="F74" s="87">
        <v>10000</v>
      </c>
      <c r="G74" s="87">
        <v>10000</v>
      </c>
      <c r="H74" s="87">
        <v>20000</v>
      </c>
      <c r="I74" s="87">
        <v>6000</v>
      </c>
      <c r="J74" s="87">
        <v>16000</v>
      </c>
      <c r="K74" s="87">
        <v>30000</v>
      </c>
      <c r="L74" s="87">
        <v>25000</v>
      </c>
      <c r="M74" s="87">
        <v>50000</v>
      </c>
      <c r="N74" s="87">
        <v>340000</v>
      </c>
      <c r="O74" s="87">
        <v>40000</v>
      </c>
      <c r="P74" s="87">
        <v>25000</v>
      </c>
      <c r="Q74" s="87">
        <v>36000</v>
      </c>
      <c r="R74" s="87">
        <v>35000</v>
      </c>
      <c r="S74" s="87">
        <v>335000</v>
      </c>
      <c r="T74" s="87">
        <v>26000</v>
      </c>
      <c r="U74" s="87">
        <v>10000</v>
      </c>
      <c r="V74" s="88">
        <v>10000</v>
      </c>
      <c r="W74" s="203">
        <v>5000</v>
      </c>
      <c r="X74" s="226">
        <v>0</v>
      </c>
      <c r="Y74" s="202">
        <v>10000</v>
      </c>
      <c r="Z74" s="97">
        <f t="shared" si="4"/>
        <v>1167000</v>
      </c>
    </row>
    <row r="75" spans="1:27" s="191" customFormat="1" ht="11.25" customHeight="1">
      <c r="B75" s="246" t="s">
        <v>166</v>
      </c>
      <c r="C75" s="247"/>
      <c r="D75" s="115">
        <v>564000</v>
      </c>
      <c r="E75" s="116">
        <v>-55195</v>
      </c>
      <c r="F75" s="116">
        <v>0</v>
      </c>
      <c r="G75" s="116">
        <v>1000</v>
      </c>
      <c r="H75" s="116">
        <v>-12657</v>
      </c>
      <c r="I75" s="116">
        <v>-140500</v>
      </c>
      <c r="J75" s="116">
        <v>290000</v>
      </c>
      <c r="K75" s="116">
        <v>277500</v>
      </c>
      <c r="L75" s="116">
        <v>114000</v>
      </c>
      <c r="M75" s="116">
        <v>0</v>
      </c>
      <c r="N75" s="116">
        <v>-308500</v>
      </c>
      <c r="O75" s="116">
        <v>70000</v>
      </c>
      <c r="P75" s="116">
        <v>27000</v>
      </c>
      <c r="Q75" s="116">
        <v>98000</v>
      </c>
      <c r="R75" s="116">
        <v>80000</v>
      </c>
      <c r="S75" s="116">
        <v>-236500</v>
      </c>
      <c r="T75" s="116">
        <v>35000</v>
      </c>
      <c r="U75" s="116">
        <v>13177</v>
      </c>
      <c r="V75" s="117">
        <v>0</v>
      </c>
      <c r="W75" s="116">
        <v>-5000</v>
      </c>
      <c r="X75" s="115">
        <v>52200</v>
      </c>
      <c r="Y75" s="118">
        <v>10000</v>
      </c>
      <c r="Z75" s="101">
        <f>SUM(D75:Y75)</f>
        <v>873525</v>
      </c>
    </row>
    <row r="76" spans="1:27" s="191" customFormat="1" ht="1.5" customHeight="1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224"/>
      <c r="Y76" s="6"/>
      <c r="Z76" s="6"/>
    </row>
    <row r="77" spans="1:27" s="191" customFormat="1" ht="11.25" customHeight="1">
      <c r="B77" s="265" t="s">
        <v>58</v>
      </c>
      <c r="C77" s="265"/>
      <c r="D77" s="265"/>
      <c r="E77" s="265"/>
      <c r="F77" s="265"/>
      <c r="G77" s="265"/>
      <c r="H77" s="265"/>
      <c r="I77" s="265"/>
      <c r="J77" s="265"/>
      <c r="K77" s="265"/>
      <c r="L77" s="265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113"/>
      <c r="Y77" s="112"/>
      <c r="Z77" s="6"/>
    </row>
    <row r="78" spans="1:27" s="191" customFormat="1" ht="11.25" customHeight="1">
      <c r="B78" s="252" t="s">
        <v>59</v>
      </c>
      <c r="C78" s="253"/>
      <c r="D78" s="90"/>
      <c r="E78" s="91">
        <v>72300</v>
      </c>
      <c r="F78" s="91">
        <v>491640</v>
      </c>
      <c r="G78" s="91"/>
      <c r="H78" s="91"/>
      <c r="I78" s="91"/>
      <c r="J78" s="91"/>
      <c r="K78" s="91"/>
      <c r="L78" s="91"/>
      <c r="M78" s="91">
        <v>65070</v>
      </c>
      <c r="N78" s="91">
        <v>243210</v>
      </c>
      <c r="O78" s="91"/>
      <c r="P78" s="91"/>
      <c r="Q78" s="91"/>
      <c r="R78" s="91"/>
      <c r="S78" s="91"/>
      <c r="T78" s="91">
        <v>57840</v>
      </c>
      <c r="U78" s="91"/>
      <c r="V78" s="92"/>
      <c r="W78" s="91"/>
      <c r="X78" s="213"/>
      <c r="Y78" s="105"/>
      <c r="Z78" s="105">
        <f>SUM(D78:Y78)</f>
        <v>930060</v>
      </c>
      <c r="AA78" s="6"/>
    </row>
    <row r="79" spans="1:27" s="191" customFormat="1" ht="11.25" customHeight="1">
      <c r="B79" s="258" t="s">
        <v>82</v>
      </c>
      <c r="C79" s="259"/>
      <c r="D79" s="94">
        <v>231360</v>
      </c>
      <c r="E79" s="95"/>
      <c r="F79" s="95">
        <v>882060</v>
      </c>
      <c r="G79" s="95"/>
      <c r="H79" s="95"/>
      <c r="I79" s="95"/>
      <c r="J79" s="95"/>
      <c r="K79" s="95"/>
      <c r="L79" s="95"/>
      <c r="M79" s="95"/>
      <c r="N79" s="95">
        <v>57840</v>
      </c>
      <c r="O79" s="95"/>
      <c r="P79" s="95"/>
      <c r="Q79" s="95"/>
      <c r="R79" s="95"/>
      <c r="S79" s="95"/>
      <c r="T79" s="95"/>
      <c r="U79" s="95"/>
      <c r="V79" s="96"/>
      <c r="W79" s="95"/>
      <c r="X79" s="216"/>
      <c r="Y79" s="119"/>
      <c r="Z79" s="119">
        <f>SUM(D79:Y79)</f>
        <v>1171260</v>
      </c>
      <c r="AA79" s="6"/>
    </row>
    <row r="80" spans="1:27" s="17" customFormat="1" ht="11.25" customHeight="1">
      <c r="C80" s="17" t="s">
        <v>90</v>
      </c>
      <c r="D80" s="6"/>
      <c r="E80" s="6"/>
      <c r="F80" s="6"/>
      <c r="G80" s="6"/>
      <c r="H80" s="6"/>
      <c r="I80" s="6"/>
      <c r="J80" s="6"/>
      <c r="K80" s="6"/>
      <c r="L80" s="120"/>
      <c r="M80" s="6"/>
      <c r="N80" s="6"/>
      <c r="O80" s="6"/>
      <c r="P80" s="6"/>
      <c r="Q80" s="6"/>
      <c r="R80" s="120"/>
      <c r="S80" s="6"/>
      <c r="T80" s="6"/>
      <c r="U80" s="6"/>
      <c r="V80" s="6"/>
      <c r="W80" s="6"/>
      <c r="X80" s="6"/>
      <c r="Y80" s="6"/>
      <c r="Z80" s="6"/>
    </row>
  </sheetData>
  <mergeCells count="37">
    <mergeCell ref="B79:C79"/>
    <mergeCell ref="B67:C67"/>
    <mergeCell ref="B69:B71"/>
    <mergeCell ref="B72:B74"/>
    <mergeCell ref="B75:C75"/>
    <mergeCell ref="B77:L77"/>
    <mergeCell ref="B78:C78"/>
    <mergeCell ref="B66:C66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51:C51"/>
    <mergeCell ref="B26:B35"/>
    <mergeCell ref="B36:C36"/>
    <mergeCell ref="B39:C39"/>
    <mergeCell ref="B43:C43"/>
    <mergeCell ref="B44:C44"/>
    <mergeCell ref="B45:C45"/>
    <mergeCell ref="B46:C46"/>
    <mergeCell ref="B47:C47"/>
    <mergeCell ref="B48:C48"/>
    <mergeCell ref="B49:C49"/>
    <mergeCell ref="B50:C50"/>
    <mergeCell ref="B17:B25"/>
    <mergeCell ref="B1:L1"/>
    <mergeCell ref="B6:C6"/>
    <mergeCell ref="B7:B10"/>
    <mergeCell ref="B11:B14"/>
    <mergeCell ref="B15:C15"/>
  </mergeCells>
  <phoneticPr fontId="3"/>
  <printOptions horizontalCentered="1"/>
  <pageMargins left="0.59055118110236227" right="0.59055118110236227" top="0.78740157480314965" bottom="0.78740157480314965" header="0.51181102362204722" footer="0.51181102362204722"/>
  <pageSetup paperSize="8" fitToWidth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23"/>
  <sheetViews>
    <sheetView workbookViewId="0">
      <selection activeCell="A23" sqref="A23"/>
    </sheetView>
  </sheetViews>
  <sheetFormatPr defaultRowHeight="9.75"/>
  <cols>
    <col min="1" max="1" width="12.19921875" customWidth="1"/>
  </cols>
  <sheetData>
    <row r="1" spans="1:1">
      <c r="A1" s="1" t="s">
        <v>60</v>
      </c>
    </row>
    <row r="2" spans="1:1">
      <c r="A2" s="1" t="s">
        <v>61</v>
      </c>
    </row>
    <row r="3" spans="1:1">
      <c r="A3" s="1" t="s">
        <v>62</v>
      </c>
    </row>
    <row r="4" spans="1:1">
      <c r="A4" s="1" t="s">
        <v>63</v>
      </c>
    </row>
    <row r="5" spans="1:1">
      <c r="A5" s="1" t="s">
        <v>64</v>
      </c>
    </row>
    <row r="6" spans="1:1">
      <c r="A6" s="1" t="s">
        <v>65</v>
      </c>
    </row>
    <row r="7" spans="1:1">
      <c r="A7" s="1" t="s">
        <v>66</v>
      </c>
    </row>
    <row r="8" spans="1:1">
      <c r="A8" s="1" t="s">
        <v>67</v>
      </c>
    </row>
    <row r="9" spans="1:1">
      <c r="A9" s="1" t="s">
        <v>68</v>
      </c>
    </row>
    <row r="10" spans="1:1">
      <c r="A10" s="1" t="s">
        <v>69</v>
      </c>
    </row>
    <row r="11" spans="1:1">
      <c r="A11" s="1" t="s">
        <v>70</v>
      </c>
    </row>
    <row r="12" spans="1:1">
      <c r="A12" s="1" t="s">
        <v>71</v>
      </c>
    </row>
    <row r="13" spans="1:1">
      <c r="A13" s="1" t="s">
        <v>72</v>
      </c>
    </row>
    <row r="14" spans="1:1">
      <c r="A14" s="1" t="s">
        <v>73</v>
      </c>
    </row>
    <row r="15" spans="1:1">
      <c r="A15" s="1" t="s">
        <v>75</v>
      </c>
    </row>
    <row r="16" spans="1:1">
      <c r="A16" s="1" t="s">
        <v>74</v>
      </c>
    </row>
    <row r="17" spans="1:1">
      <c r="A17" s="1" t="s">
        <v>76</v>
      </c>
    </row>
    <row r="18" spans="1:1">
      <c r="A18" s="1" t="s">
        <v>88</v>
      </c>
    </row>
    <row r="19" spans="1:1">
      <c r="A19" s="1" t="s">
        <v>89</v>
      </c>
    </row>
    <row r="20" spans="1:1" s="2" customFormat="1">
      <c r="A20" s="2" t="s">
        <v>77</v>
      </c>
    </row>
    <row r="21" spans="1:1">
      <c r="A21" t="s">
        <v>196</v>
      </c>
    </row>
    <row r="22" spans="1:1">
      <c r="A22" t="s">
        <v>197</v>
      </c>
    </row>
    <row r="23" spans="1:1">
      <c r="A23" t="e">
        <f>MATCH(入力シート!O3,A1:A22,0)</f>
        <v>#N/A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入力方法</vt:lpstr>
      <vt:lpstr>入力シート</vt:lpstr>
      <vt:lpstr>一覧表</vt:lpstr>
      <vt:lpstr>Table</vt:lpstr>
      <vt:lpstr>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satoh</dc:creator>
  <cp:lastModifiedBy>竹内 喜紀</cp:lastModifiedBy>
  <cp:lastPrinted>2024-11-18T04:04:35Z</cp:lastPrinted>
  <dcterms:created xsi:type="dcterms:W3CDTF">2013-12-02T03:00:19Z</dcterms:created>
  <dcterms:modified xsi:type="dcterms:W3CDTF">2025-11-19T06:39:17Z</dcterms:modified>
</cp:coreProperties>
</file>